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LAAF 2004" sheetId="1" r:id="rId1"/>
    <sheet name="PLAAF 2005" sheetId="2" r:id="rId2"/>
    <sheet name="PLAAF 2010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<sst xmlns="http://schemas.openxmlformats.org/spreadsheetml/2006/main" count="9610" uniqueCount="1908">
  <si>
    <t>106th.</t>
  </si>
  <si>
    <t>Wugong</t>
  </si>
  <si>
    <t>50x7x</t>
  </si>
  <si>
    <t>34 d 14'</t>
  </si>
  <si>
    <t>108 d 15'</t>
  </si>
  <si>
    <t>Wu-kung Split Based Regiment</t>
  </si>
  <si>
    <t>Fighters (4Gen)</t>
  </si>
  <si>
    <t>FC-1; J-10, J-11(Su-27); Su-30</t>
  </si>
  <si>
    <t>107th.</t>
  </si>
  <si>
    <t>51x7x</t>
  </si>
  <si>
    <t>Fighters (3Gen)</t>
  </si>
  <si>
    <t>(Naval) ASM Medium Bomber</t>
  </si>
  <si>
    <t>J-7E; J-8IE; J-8IIx</t>
  </si>
  <si>
    <t>108th.</t>
  </si>
  <si>
    <t>52x7x</t>
  </si>
  <si>
    <t>Wu-kung</t>
  </si>
  <si>
    <t>Fighters (AllW)</t>
  </si>
  <si>
    <t>J-7III; J-7IIH/M; J-6IV; J-5A</t>
  </si>
  <si>
    <t>Split Based Regiment</t>
  </si>
  <si>
    <t>Fighters (Day)</t>
  </si>
  <si>
    <t>J-5, J-6, J-6C/III, J-7II/A/B, J-8IA</t>
  </si>
  <si>
    <t xml:space="preserve">37th.          </t>
  </si>
  <si>
    <t>109th.</t>
  </si>
  <si>
    <t>Wulumuqi</t>
  </si>
  <si>
    <t>51x8x</t>
  </si>
  <si>
    <t>43 d 55'</t>
  </si>
  <si>
    <t>87 d 32'</t>
  </si>
  <si>
    <t>Tanshan 1st. Hawk Unit, Note 63</t>
  </si>
  <si>
    <t>Recon/ELINT/EW</t>
  </si>
  <si>
    <t>HZ-5; JZ-x; 53 misc. transport conversions.</t>
  </si>
  <si>
    <t>110th.</t>
  </si>
  <si>
    <t>Kuerle</t>
  </si>
  <si>
    <t>52x8x</t>
  </si>
  <si>
    <t>Xinjiang Auton. Region</t>
  </si>
  <si>
    <t>Trainer/Support</t>
  </si>
  <si>
    <t>JJ-x; L-x</t>
  </si>
  <si>
    <t>111th.</t>
  </si>
  <si>
    <t>53x8x</t>
  </si>
  <si>
    <t xml:space="preserve">24 d </t>
  </si>
  <si>
    <t>106 d</t>
  </si>
  <si>
    <t>47 d 23'</t>
  </si>
  <si>
    <t>123 d 55'</t>
  </si>
  <si>
    <t>129 d 34' 08"</t>
  </si>
  <si>
    <t>44 d 31 27"</t>
  </si>
  <si>
    <t>Harbin-Lalin</t>
  </si>
  <si>
    <t>45 d 45'</t>
  </si>
  <si>
    <t>126 d 41'</t>
  </si>
  <si>
    <t xml:space="preserve">40 d 03'    </t>
  </si>
  <si>
    <t>38 d 53'</t>
  </si>
  <si>
    <t>Cangzhou-Cangxian</t>
  </si>
  <si>
    <t>38 d 20'</t>
  </si>
  <si>
    <t>116 d 50'</t>
  </si>
  <si>
    <t>70x6x</t>
  </si>
  <si>
    <t>71x6x</t>
  </si>
  <si>
    <t>72x6x</t>
  </si>
  <si>
    <t>F Ts&amp;Tr Ctr</t>
  </si>
  <si>
    <t>xx</t>
  </si>
  <si>
    <t>Flight Test &amp; Training Center</t>
  </si>
  <si>
    <t>"Blue Force Regiment"</t>
  </si>
  <si>
    <t>Huairen</t>
  </si>
  <si>
    <t>39 d 36'</t>
  </si>
  <si>
    <t>112 d 45'</t>
  </si>
  <si>
    <t>13 Op Trials</t>
  </si>
  <si>
    <t>Operational Trials Regiment</t>
  </si>
  <si>
    <t>Transports</t>
  </si>
  <si>
    <t>WZ-5(Drone)</t>
  </si>
  <si>
    <t>Y-x;  Il-x;  Tu-x; B-x</t>
  </si>
  <si>
    <t>Ind. Rgt.</t>
  </si>
  <si>
    <t>Wuqing Yongning</t>
  </si>
  <si>
    <t>50x9x</t>
  </si>
  <si>
    <t>Ningxia Province</t>
  </si>
  <si>
    <t>Helicopters</t>
  </si>
  <si>
    <t>Z-x</t>
  </si>
  <si>
    <t>112th.</t>
  </si>
  <si>
    <t>51x9x</t>
  </si>
  <si>
    <t>Total     Note 22</t>
  </si>
  <si>
    <t>113th.</t>
  </si>
  <si>
    <t>52x9x</t>
  </si>
  <si>
    <t>114th.</t>
  </si>
  <si>
    <t>53x9x</t>
  </si>
  <si>
    <t>&amp;Trainer</t>
  </si>
  <si>
    <t>Note 71</t>
  </si>
  <si>
    <t>115-117th.</t>
  </si>
  <si>
    <t>Liuhe</t>
  </si>
  <si>
    <t>5xx0x</t>
  </si>
  <si>
    <t>118-120th.</t>
  </si>
  <si>
    <t>4xx1x</t>
  </si>
  <si>
    <t>Disbanded</t>
  </si>
  <si>
    <t>ID Code</t>
  </si>
  <si>
    <t>District</t>
  </si>
  <si>
    <t>HQ</t>
  </si>
  <si>
    <t>Note 23</t>
  </si>
  <si>
    <t>121-123rd.</t>
  </si>
  <si>
    <t>4xx2x</t>
  </si>
  <si>
    <t>Liaoning</t>
  </si>
  <si>
    <t>Changchun</t>
  </si>
  <si>
    <t xml:space="preserve">42nd.         </t>
  </si>
  <si>
    <t>124th.</t>
  </si>
  <si>
    <t>Nanning Wuxu</t>
  </si>
  <si>
    <t>41x3x</t>
  </si>
  <si>
    <t>22 d 11'</t>
  </si>
  <si>
    <t>108 d 37'</t>
  </si>
  <si>
    <t>Nanning Wuyu</t>
  </si>
  <si>
    <t>Guanxi</t>
  </si>
  <si>
    <t>Nanning</t>
  </si>
  <si>
    <t>125th.</t>
  </si>
  <si>
    <t>42x3x</t>
  </si>
  <si>
    <t>Fujian</t>
  </si>
  <si>
    <t>Fuzhou</t>
  </si>
  <si>
    <t>126th.</t>
  </si>
  <si>
    <t>Guilin</t>
  </si>
  <si>
    <t>43x3x</t>
  </si>
  <si>
    <t>Xinjiang</t>
  </si>
  <si>
    <t>127-129th.</t>
  </si>
  <si>
    <t>4xx4x</t>
  </si>
  <si>
    <t>Shanxi</t>
  </si>
  <si>
    <t xml:space="preserve">44th.          </t>
  </si>
  <si>
    <t>130th.</t>
  </si>
  <si>
    <t>Mengzi</t>
  </si>
  <si>
    <t>40x5x</t>
  </si>
  <si>
    <t>23 d 24'</t>
  </si>
  <si>
    <t>103 d 19.5'</t>
  </si>
  <si>
    <t>15 Airborne</t>
  </si>
  <si>
    <t>Hubei</t>
  </si>
  <si>
    <t>Xiaogan</t>
  </si>
  <si>
    <t>131st.</t>
  </si>
  <si>
    <t>Kunming Wujiaba</t>
  </si>
  <si>
    <t>41x5x</t>
  </si>
  <si>
    <t>102 d 44'</t>
  </si>
  <si>
    <t>132nd.</t>
  </si>
  <si>
    <t>42x5x</t>
  </si>
  <si>
    <t>Civil Airline Identification Codes:</t>
  </si>
  <si>
    <t>Note 77: 1 Peking No. 1 (1958); 5 N-5A,</t>
  </si>
  <si>
    <t>133rd.</t>
  </si>
  <si>
    <t>40x6x</t>
  </si>
  <si>
    <t>AC = Air China (International Carrier)</t>
  </si>
  <si>
    <t xml:space="preserve">7 HU-2/HY-2 series, 5 CL-601 Challenger,  </t>
  </si>
  <si>
    <t>134th.</t>
  </si>
  <si>
    <t xml:space="preserve">Q-5II </t>
  </si>
  <si>
    <t>41x7x</t>
  </si>
  <si>
    <t>AGW = Air Great Wall (Local Carrier)</t>
  </si>
  <si>
    <t>2 AD-100, 2 AD-200, 1 FT -300, 2 Y-10.</t>
  </si>
  <si>
    <t>135th.</t>
  </si>
  <si>
    <t>42x7x</t>
  </si>
  <si>
    <t>CE = China Eastern (Regional Carrier)</t>
  </si>
  <si>
    <t>136-138th.</t>
  </si>
  <si>
    <t>4xx7x</t>
  </si>
  <si>
    <t>Never detected any location.</t>
  </si>
  <si>
    <t>CN = China Northern (Regional Carrier)</t>
  </si>
  <si>
    <t>140 &amp; 141</t>
  </si>
  <si>
    <t>Reserve Regiment  Note 6</t>
  </si>
  <si>
    <t>46th.-48th.</t>
  </si>
  <si>
    <t>3xx7x</t>
  </si>
  <si>
    <t>118 d 07'</t>
  </si>
  <si>
    <t>39 d 39'</t>
  </si>
  <si>
    <t>Night Fighter</t>
  </si>
  <si>
    <t>Changsha Huanghua</t>
  </si>
  <si>
    <t>28 d 11'</t>
  </si>
  <si>
    <t>113 d 13'</t>
  </si>
  <si>
    <t>34x9x</t>
  </si>
  <si>
    <t>Note 94:  Many successes against US in Korea and Vietnam;  against drones and ROC aircraft.  Two A-6s and one F-105</t>
  </si>
  <si>
    <t>were shot down, and another F-105 damaged, when cought inside China during the Vietnam War.</t>
  </si>
  <si>
    <t>Notes 4 &amp; 94.</t>
  </si>
  <si>
    <t>Jining</t>
  </si>
  <si>
    <t>35 d 18'</t>
  </si>
  <si>
    <t>Position of airfield beacon.</t>
  </si>
  <si>
    <t>116 d 20'</t>
  </si>
  <si>
    <t>JJ-11/JJ-8/JJ-6/CJ-6A</t>
  </si>
  <si>
    <t>JJ-7/JJ-5/J-6/CJ-6A</t>
  </si>
  <si>
    <t>JJ-6/JJ-5/J-6/CJ-6A</t>
  </si>
  <si>
    <t xml:space="preserve">MiG-15UTI fighter trainer.  1061 made.  Note 20 </t>
  </si>
  <si>
    <t>Note 20:  An Australian reference reports 500 JJ-5s have been reactivated.</t>
  </si>
  <si>
    <t>43 d 31'</t>
  </si>
  <si>
    <t>124 d 47'</t>
  </si>
  <si>
    <t>2xx1x</t>
  </si>
  <si>
    <t>31st</t>
  </si>
  <si>
    <t>32nd</t>
  </si>
  <si>
    <t>31x2x</t>
  </si>
  <si>
    <t>64th. &amp; 66th.</t>
  </si>
  <si>
    <t>Disbanded.  65th transferred to 11th Div.</t>
  </si>
  <si>
    <t>No 33rd Regiment.</t>
  </si>
  <si>
    <t>JJ-6/CJ-6A/Y-5B</t>
  </si>
  <si>
    <t>79th. - 81st.</t>
  </si>
  <si>
    <t>2xx8x</t>
  </si>
  <si>
    <t>Luhokou, Disbanded</t>
  </si>
  <si>
    <t>4xx8x</t>
  </si>
  <si>
    <t>Disbanded  Note 48</t>
  </si>
  <si>
    <t>CNW = China Northwest (Regional Carrier)</t>
  </si>
  <si>
    <t>142 &amp; 143</t>
  </si>
  <si>
    <t>Bmr/Tnkr</t>
  </si>
  <si>
    <t>Leiyang</t>
  </si>
  <si>
    <t>L-6 Note 12</t>
  </si>
  <si>
    <t>H-6</t>
  </si>
  <si>
    <t>Hunan Province</t>
  </si>
  <si>
    <t>Disbanded  Note 49 See Eighth Air Division</t>
  </si>
  <si>
    <t>CS = China Southern (Regional Carrier)</t>
  </si>
  <si>
    <t xml:space="preserve">49th.         </t>
  </si>
  <si>
    <t>145-147th.</t>
  </si>
  <si>
    <t>Fuzhou (also Longxi)</t>
  </si>
  <si>
    <t>4xx0x</t>
  </si>
  <si>
    <t>26 d 01'</t>
  </si>
  <si>
    <t>119 d 22'</t>
  </si>
  <si>
    <t>CSW = China Southwest (Regional Carrier)</t>
  </si>
  <si>
    <t>148th.</t>
  </si>
  <si>
    <t>71x0x</t>
  </si>
  <si>
    <t>CU = China United Airlines (PLAAF Auxiliary Carrier)</t>
  </si>
  <si>
    <t>149th.</t>
  </si>
  <si>
    <t>72x0x</t>
  </si>
  <si>
    <t>CYN = China Yunnan (Local Carrier)</t>
  </si>
  <si>
    <t>150th.</t>
  </si>
  <si>
    <t>Q-5I/Spare</t>
  </si>
  <si>
    <t>73x0x</t>
  </si>
  <si>
    <t>CXH = China Xinhua (Local Carrier)</t>
  </si>
  <si>
    <t>NA</t>
  </si>
  <si>
    <t>Flight Test &amp; Trg. Ctr.</t>
  </si>
  <si>
    <t>Test</t>
  </si>
  <si>
    <t>Cangzhou</t>
  </si>
  <si>
    <t>J-11/Su-30</t>
  </si>
  <si>
    <t>JJ-11/CJ-6/Y-5/H-6A</t>
  </si>
  <si>
    <t>7xx6x</t>
  </si>
  <si>
    <t>Hebei Province</t>
  </si>
  <si>
    <t>Near Tainjin; H-6 = Engine Test Bed</t>
  </si>
  <si>
    <t>CXJ = China Xinjiang (Local Carrier)</t>
  </si>
  <si>
    <t>Note 2</t>
  </si>
  <si>
    <t>Su-27s.  Note 29.</t>
  </si>
  <si>
    <t>J-11 Training</t>
  </si>
  <si>
    <t>J-11B/Spare</t>
  </si>
  <si>
    <t>2nd. Ind. Xpt.</t>
  </si>
  <si>
    <t>4xx2</t>
  </si>
  <si>
    <t>First Flying Academy</t>
  </si>
  <si>
    <t>Harbin</t>
  </si>
  <si>
    <t>CJ-6/Y-5</t>
  </si>
  <si>
    <t>6xx1x</t>
  </si>
  <si>
    <t>Heilongjiang Province</t>
  </si>
  <si>
    <t>FDA = Flying Dragon Aviation (Local Carrier)</t>
  </si>
  <si>
    <t>2nd. Flying Academy</t>
  </si>
  <si>
    <t>6xx2x</t>
  </si>
  <si>
    <t>HNA = Hainan Airlines (Local Carrier)</t>
  </si>
  <si>
    <t>3rd. Flying Academy</t>
  </si>
  <si>
    <t>6xx3x</t>
  </si>
  <si>
    <t>SDA = Shandong Airlines (Local Carrier)</t>
  </si>
  <si>
    <t>4th. Flying Academy</t>
  </si>
  <si>
    <t>Shijiazhuang</t>
  </si>
  <si>
    <t>62x4x</t>
  </si>
  <si>
    <t>Heibei Province</t>
  </si>
  <si>
    <t>SHA = Shanghai Airlines (Local Carrier)</t>
  </si>
  <si>
    <t>Baoding</t>
  </si>
  <si>
    <t>63x4x</t>
  </si>
  <si>
    <t>SUA = Sichuan Airlines (Local Carrier)</t>
  </si>
  <si>
    <t>Nuclear delivery mod of Q-5.  Note 34</t>
  </si>
  <si>
    <t>5th. Flying Academy</t>
  </si>
  <si>
    <t>6xx5x</t>
  </si>
  <si>
    <t>SZA = Shenzhen Airlines (Local Carrier)</t>
  </si>
  <si>
    <t>6th. Flying Academy</t>
  </si>
  <si>
    <t>6xx6x</t>
  </si>
  <si>
    <t>WHA = Wuhan Airlines (Local Carrier)</t>
  </si>
  <si>
    <t>Urumqi</t>
  </si>
  <si>
    <t>111th</t>
  </si>
  <si>
    <t>[H-6]</t>
  </si>
  <si>
    <t>[H-5D/H-5G]</t>
  </si>
  <si>
    <t>[Q-5II/Spare]</t>
  </si>
  <si>
    <t>[Q-5II]</t>
  </si>
  <si>
    <t>7th. Flying Academy</t>
  </si>
  <si>
    <t>6xx7x</t>
  </si>
  <si>
    <t>XMA = Xiamen Airlines (Local Carrier)</t>
  </si>
  <si>
    <t>8th. Flying Academy</t>
  </si>
  <si>
    <t>6xx8x</t>
  </si>
  <si>
    <t>ZJA = Zhejiang Airlines (Local Carrier)</t>
  </si>
  <si>
    <t>12th. Flying Academy</t>
  </si>
  <si>
    <t>7xx7x</t>
  </si>
  <si>
    <t>ZYA = Zhongyuan Airlies (Local Carrier)</t>
  </si>
  <si>
    <t>13th. Flying Academy</t>
  </si>
  <si>
    <t>Benbu</t>
  </si>
  <si>
    <t>7xx8x</t>
  </si>
  <si>
    <t>Anhui Province</t>
  </si>
  <si>
    <t>Independent</t>
  </si>
  <si>
    <t>Evaluation</t>
  </si>
  <si>
    <t>FBC-1A</t>
  </si>
  <si>
    <t>17xx</t>
  </si>
  <si>
    <t>Note 52: Also 2 A-50 AEW, 1 Tu-4 AEW.</t>
  </si>
  <si>
    <t>Second Independent</t>
  </si>
  <si>
    <t>Taihe</t>
  </si>
  <si>
    <t xml:space="preserve">JZ-6/Spare          </t>
  </si>
  <si>
    <t xml:space="preserve">JZ-6          </t>
  </si>
  <si>
    <t>31xx</t>
  </si>
  <si>
    <t>Note 53:  There are reported to be 7 aggressor units.  The aircraft types shown have been</t>
  </si>
  <si>
    <t>Third Independent</t>
  </si>
  <si>
    <t>32xx</t>
  </si>
  <si>
    <t>stated to be in aggressor units.  The total number of aircraft in aggresor units is</t>
  </si>
  <si>
    <t>Shenyang MR</t>
  </si>
  <si>
    <t>JZ-8/Spare</t>
  </si>
  <si>
    <t>33xx</t>
  </si>
  <si>
    <t>probably is larger than shown.  Xinhue reports aggressor units are regiments.</t>
  </si>
  <si>
    <t xml:space="preserve">JZ-7/Spare             </t>
  </si>
  <si>
    <t xml:space="preserve">JZ-7             </t>
  </si>
  <si>
    <t>34xx</t>
  </si>
  <si>
    <t>Suzhou</t>
  </si>
  <si>
    <t>It is assumed here they have one line and one training squadron with J-5A/CJ-6.</t>
  </si>
  <si>
    <t>Twelfth Independent</t>
  </si>
  <si>
    <t>72xx</t>
  </si>
  <si>
    <t>One aggressor unit is colocated with the Flight Test and Training Center.</t>
  </si>
  <si>
    <t>Lightplane 2 seat 1 engine pusher propeller</t>
  </si>
  <si>
    <t>Douglas airliner DC-3 Copy</t>
  </si>
  <si>
    <t>Agricultural lightplane 5 Longken Gen. Av.</t>
  </si>
  <si>
    <t>Shanghai Airlines [Note 86]</t>
  </si>
  <si>
    <t>tons</t>
  </si>
  <si>
    <t>men</t>
  </si>
  <si>
    <t>Dornier 328jet-110</t>
  </si>
  <si>
    <t>Tu-204</t>
  </si>
  <si>
    <t xml:space="preserve">Note 85:  </t>
  </si>
  <si>
    <t>IL-86</t>
  </si>
  <si>
    <t>ATR-72-500</t>
  </si>
  <si>
    <t>MA-60</t>
  </si>
  <si>
    <t>ERJ-145</t>
  </si>
  <si>
    <t>Xian regional airliner</t>
  </si>
  <si>
    <t>IL-76M</t>
  </si>
  <si>
    <t>This airline is PLAAF owned.  IL-76 is a freightliner.  5 CRJ-50 Canadair/Bombardier Regional Airliners are listed as CRJ-200s.</t>
  </si>
  <si>
    <t xml:space="preserve">Note 82: </t>
  </si>
  <si>
    <t>MD-82</t>
  </si>
  <si>
    <t>MD-90</t>
  </si>
  <si>
    <t>Note 80:</t>
  </si>
  <si>
    <t>MD-11</t>
  </si>
  <si>
    <t>MD-11F</t>
  </si>
  <si>
    <t>YAK-42D</t>
  </si>
  <si>
    <t xml:space="preserve">Note 91:  </t>
  </si>
  <si>
    <t xml:space="preserve">Note 90:  </t>
  </si>
  <si>
    <t xml:space="preserve">Note 89:  </t>
  </si>
  <si>
    <t xml:space="preserve">Note 81: </t>
  </si>
  <si>
    <t>17th. Independent</t>
  </si>
  <si>
    <t>SAR</t>
  </si>
  <si>
    <t>Z-8/Spare</t>
  </si>
  <si>
    <t>Z-5SAR/Sp.</t>
  </si>
  <si>
    <t>77xx</t>
  </si>
  <si>
    <t>Note 54:  China Eastern operates 20 McDonald Douglas and 7 YAK-42D.</t>
  </si>
  <si>
    <t xml:space="preserve">HZ-5/Spare         </t>
  </si>
  <si>
    <t>7?xx</t>
  </si>
  <si>
    <t>Note 55:  China Southwest operates 4 Tu-154 airliners.</t>
  </si>
  <si>
    <t xml:space="preserve">JZ-5     </t>
  </si>
  <si>
    <t>Note 56:  China Northern operates 36 McDonald Douglas airliners.</t>
  </si>
  <si>
    <t>Note 57:  China Xinjiang operates 6 Tu-154 and 3 IL-86 airliners.</t>
  </si>
  <si>
    <t>Note 40</t>
  </si>
  <si>
    <t>Note 58:  Hainan Airlines operates 5 assorted small jet aircraft.</t>
  </si>
  <si>
    <t xml:space="preserve">HZ-5         </t>
  </si>
  <si>
    <t>Note 59:  China United operates 16 Tu-154, 14 Il-76 and 5 CRJ-50.</t>
  </si>
  <si>
    <t>Note 60:  Air Great Wall operates 2 Tu-154 airliners.</t>
  </si>
  <si>
    <t xml:space="preserve">JZ-5         </t>
  </si>
  <si>
    <t>Note 61:  Sichuan Airlines oerates 4 Tu-154M airliners.</t>
  </si>
  <si>
    <t>Note 62:  There are about 6 unidentified transports in PLAAF service.</t>
  </si>
  <si>
    <t>Helo VIP</t>
  </si>
  <si>
    <t>Note 63:  This new type regiment has only two squadrons (plus a training squadron).</t>
  </si>
  <si>
    <t>VIP</t>
  </si>
  <si>
    <t>Boeing 737</t>
  </si>
  <si>
    <t>CL-601</t>
  </si>
  <si>
    <t>The third line squadron shown represents spare aircraft intended to compensate</t>
  </si>
  <si>
    <t>Demo</t>
  </si>
  <si>
    <t>First of August Demonstration Team</t>
  </si>
  <si>
    <t>Training Regiment Note 50</t>
  </si>
  <si>
    <t>China United Airlines ROUTES were sold in 2004.  The aircraft remain PLAAF owned.  It is doubtful that these aircraft will continue commercial operations.</t>
  </si>
  <si>
    <t>for attrition.  Since squadrons are about 50% overstrength in pilots, these planes</t>
  </si>
  <si>
    <t>A1 to A6</t>
  </si>
  <si>
    <t>Aggressor</t>
  </si>
  <si>
    <t>J-7E/IIM</t>
  </si>
  <si>
    <t>Notes 9 &amp; 53</t>
  </si>
  <si>
    <t>might be encountered in operations, in the two line squadrons.</t>
  </si>
  <si>
    <t>Composite</t>
  </si>
  <si>
    <t>30x4x</t>
  </si>
  <si>
    <t>32x4x</t>
  </si>
  <si>
    <t>Hong Kong Sek Kong</t>
  </si>
  <si>
    <t>015?</t>
  </si>
  <si>
    <t>22 d 17'</t>
  </si>
  <si>
    <t>114 d 08'</t>
  </si>
  <si>
    <t>Under Army Command Note 74</t>
  </si>
  <si>
    <t xml:space="preserve">Note 64: Chinese articles suggest J-5s could be converted to cruise missiles.  This was </t>
  </si>
  <si>
    <t>done with the MiG-15 by the Russians and the Chinese are aware of it.</t>
  </si>
  <si>
    <t>Note 65:  1xEC-120 to Bejing Capital General Aviation Co.; 2 Eurocopters to Bejing Emergency</t>
  </si>
  <si>
    <t>Medical Center;  2 EC-135 to Guangdong; 2xA-109 to Deer Jet (Shanghai); 1 A-109 to Dailan</t>
  </si>
  <si>
    <t>Commercial Airline Equipment Inventories (Large and Medium Commercial Carriers)</t>
  </si>
  <si>
    <t>Note 1:  Air Regiment Designations ARE known.  SOME aircraft assignments within divisions are unknown.</t>
  </si>
  <si>
    <t>Note 26:  Former air armies (1 per military region) were disbanded.  New Air Corps report</t>
  </si>
  <si>
    <t>Tantung  Note 63</t>
  </si>
  <si>
    <t>City police; 1 to Panyou, Guangdong (Canton) police;  1 EC-135 to Haier Group (Qingdao);</t>
  </si>
  <si>
    <t>Boeing 747</t>
  </si>
  <si>
    <t>Boeing 757</t>
  </si>
  <si>
    <t>Boeing 767</t>
  </si>
  <si>
    <t>Boeing 777</t>
  </si>
  <si>
    <t>Airbus</t>
  </si>
  <si>
    <t>Bae</t>
  </si>
  <si>
    <t>Other</t>
  </si>
  <si>
    <t xml:space="preserve">Note 2:  First Regiment completed conversion to Su-30.  </t>
  </si>
  <si>
    <t>to the 5 (combined arms) theater HQ.</t>
  </si>
  <si>
    <t>1 A109, 1 EC-135 &amp; 3 EC-155 to CITIC Ocean Helicopters Corp.; 5 300 C/CB to ??; 2xS-76C</t>
  </si>
  <si>
    <t>AC</t>
  </si>
  <si>
    <t>Note 3:  There are indications that reserve formations have been reactivated, possibly temporarily.</t>
  </si>
  <si>
    <t>Note 27: A regiment typically has 3 (range 2-4) line squadrons known as "flying groups" without aircraft.</t>
  </si>
  <si>
    <t>3 SH-70 to Govt. Flying Svc. (Hong Kong).  RAND data (Ken Allen) 5 Mi-171 to Handan (Xinhui)</t>
  </si>
  <si>
    <t>AGW</t>
  </si>
  <si>
    <t>Note 4:  J-7E is regarded as "clearly superior" to the Su-27 in close combat maneuvering.</t>
  </si>
  <si>
    <t xml:space="preserve">All aircraft in the regiment belong to a single "maintenance group."  </t>
  </si>
  <si>
    <t>Note 66:  6 S-76C to East Asia Airlines (Macao); 1 S-76 to Shenzhen Special Economic Zone;</t>
  </si>
  <si>
    <t>CE</t>
  </si>
  <si>
    <t>J-IIA</t>
  </si>
  <si>
    <t>Major Mod. Of Q-5I  Note 35</t>
  </si>
  <si>
    <t>Wiefang ?</t>
  </si>
  <si>
    <t>Reserve or Disbanded Note 6.</t>
  </si>
  <si>
    <t>2nd Basic Flying School: Basic Flying Regiment</t>
  </si>
  <si>
    <t>2nd Basic Flying School: Intermediate Flying Regiment</t>
  </si>
  <si>
    <t>Note 76:  Third Flying Unit assigned to Hong Kong Composite Regiment.</t>
  </si>
  <si>
    <t>Ch'ing Chiang;  Note 76</t>
  </si>
  <si>
    <t>HL-6 (Navy)</t>
  </si>
  <si>
    <t>Det of 22nd.</t>
  </si>
  <si>
    <t>Det of 24th.</t>
  </si>
  <si>
    <t>H-6x, H-8, H-9</t>
  </si>
  <si>
    <t>Fighters (All Weather)</t>
  </si>
  <si>
    <t>Bombers (Medium)</t>
  </si>
  <si>
    <t>Bombers (Attack)</t>
  </si>
  <si>
    <t>Fighters (4th Gen.)</t>
  </si>
  <si>
    <t>Fighters (3rd. Gen.)</t>
  </si>
  <si>
    <t>Trainer/Tanker/Support</t>
  </si>
  <si>
    <t>Transports/Airliners</t>
  </si>
  <si>
    <t>Note 5:  The J-5 (MiG-17F),  J-6 (MiG-19S/SF); J-6C, J-6III, J-7II/A/B (MiG-21) and J-8IA are dayfighters.</t>
  </si>
  <si>
    <t>Note 28:  "First batch" J-6B? were ALL WEATHER MiG-19P.  26 built in China (7 from kits).  Not in</t>
  </si>
  <si>
    <t>2xS-76C (SAR) to Public Security Bureau; 2 S-76C to a maritime search and rescue ship;</t>
  </si>
  <si>
    <t xml:space="preserve">CN </t>
  </si>
  <si>
    <t>Cargo</t>
  </si>
  <si>
    <t>Men</t>
  </si>
  <si>
    <t>CgoTotal</t>
  </si>
  <si>
    <t>MenTotal</t>
  </si>
  <si>
    <t>Cargo per plane (metric tons)</t>
  </si>
  <si>
    <t>Passengers per plane (typical)</t>
  </si>
  <si>
    <t>Airliner data provided by Boeing current as of 2000.  Updated with 2003/4 edition of Civil Aircraft.  Updated with some industry data.</t>
  </si>
  <si>
    <t>1344 "large passenger aircraft" and 612 "regional aircraft of 100 seats or fewer" projected by 2021 by CAAC.</t>
  </si>
  <si>
    <t>model 200</t>
  </si>
  <si>
    <t>model 400</t>
  </si>
  <si>
    <t>model 300</t>
  </si>
  <si>
    <t>m 300</t>
  </si>
  <si>
    <t>model 600</t>
  </si>
  <si>
    <t>m 100</t>
  </si>
  <si>
    <t>m 200</t>
  </si>
  <si>
    <t>Total civil airlift (tons):</t>
  </si>
  <si>
    <t>Total civil airlift (men):</t>
  </si>
  <si>
    <t xml:space="preserve">Total lift (cargo) </t>
  </si>
  <si>
    <t xml:space="preserve">Total lift (men) </t>
  </si>
  <si>
    <t>CRJ-200</t>
  </si>
  <si>
    <t>CRJ-</t>
  </si>
  <si>
    <t xml:space="preserve">China Yunnan Airlines </t>
  </si>
  <si>
    <t>Bombardier airliner</t>
  </si>
  <si>
    <t>Note 6:  Status uncertain.  Probably a reserve formation.  May be disbanded or converted to a training unit.</t>
  </si>
  <si>
    <t xml:space="preserve">service (not accepted).  "Second batch" J-6 are MiG-19S (Farmer C) DAY fighters.  A total of </t>
  </si>
  <si>
    <t>5xx3</t>
  </si>
  <si>
    <t>13th Ind Xpt</t>
  </si>
  <si>
    <t>21st Ind Xpt</t>
  </si>
  <si>
    <t>6xx1</t>
  </si>
  <si>
    <t>2xS-76C (SAR) to Ministry of Communications;  6 S-76 Government Flying Service (Hong</t>
  </si>
  <si>
    <t>CNW</t>
  </si>
  <si>
    <t>Note 7:  The L-6 tankers were previously assigned to the PLAAF 48th Air Division.</t>
  </si>
  <si>
    <t>Note 21:  The YL-8 tanker may be in prototype conversion.</t>
  </si>
  <si>
    <t>HL-6/Spare</t>
  </si>
  <si>
    <t>Special</t>
  </si>
  <si>
    <t>2 @ Xiaotangshan China Aviation Museum  13 acquired from USSR.</t>
  </si>
  <si>
    <t>111 Trg Rgt</t>
  </si>
  <si>
    <t>113 Trg Rgt</t>
  </si>
  <si>
    <t>112 Trg Rgt</t>
  </si>
  <si>
    <t>91st Trg Rgt</t>
  </si>
  <si>
    <t>92nd Trg Rgt</t>
  </si>
  <si>
    <t>Note 92:  Former 11th Flying Academy.  111th-113th Training Regiments have a reserve fighter defense mission.</t>
  </si>
  <si>
    <t>14th Trg Rgt</t>
  </si>
  <si>
    <t>15 Test Rgt</t>
  </si>
  <si>
    <t>HJ-5/CJ-6A/J-5A</t>
  </si>
  <si>
    <t>4,500 J-6 variants were built at Shenyang.</t>
  </si>
  <si>
    <t>Kong - B-HZA);  6 S-70 to offshore oil platform support companies.  RAND Data (Ken Allen)</t>
  </si>
  <si>
    <t xml:space="preserve">CS </t>
  </si>
  <si>
    <t>Note 8:  The L-6 tanker is also reported to be designated HL-6; HU-6 [Navy] and HY-6 [Air Force].</t>
  </si>
  <si>
    <t>Note 29:  One trainer was lost and replaced by a single seat aircraft.</t>
  </si>
  <si>
    <t>Note 67:  9 Flying Dragon Aviation; 5 China General Aviation Corporation; 4 China Southwest Airlines;</t>
  </si>
  <si>
    <t>CSW</t>
  </si>
  <si>
    <t>Note 9:  The M suffex means "export weapons only."  Nevertheless, IISS says 24 serve with the PLAAF.</t>
  </si>
  <si>
    <t>Note 30:  3 variants. Original a J-6 with cameras.  Second, high altitude (x3).  Third, high or low altitude.</t>
  </si>
  <si>
    <t>1 Guizhou Aviation Corporation;  1 No 630 Institute of AVIC.  [Brasseys World Acft. Systems]</t>
  </si>
  <si>
    <t xml:space="preserve">CU </t>
  </si>
  <si>
    <t>Note 10:  Each PLAAF regiment has a training squadron ("flying group").</t>
  </si>
  <si>
    <t>Note 31:  767 made.  Russian made variants wrongly called J-4 by some.  Converting to target drones.</t>
  </si>
  <si>
    <t>Note 68:  30 of 35 MD-82 &amp; 83 were licence built by Shanghai Aviation Industrial Corp.;  5 to TWA.</t>
  </si>
  <si>
    <t>CYN</t>
  </si>
  <si>
    <t xml:space="preserve">Note 11:  13th. Division controls all airborne/airmoblie operations.  34th. Division controls all </t>
  </si>
  <si>
    <t>Note 32:  Y-8A is a dedicated helicopter carrier for the S-70.</t>
  </si>
  <si>
    <t>Note 69:  Production ended.  11 China Northern Airlines.  Production rate was 6-12 per year.</t>
  </si>
  <si>
    <t>CXH</t>
  </si>
  <si>
    <t>Y-8DZ</t>
  </si>
  <si>
    <t xml:space="preserve">strategic airlift operations.  China United Airlines organized as auxiliary units for </t>
  </si>
  <si>
    <t>Note 33:  Weapons bay replaced with fuel tank for extended range.  1,000+ Q-5 variants built.  Q-5IV &amp; V</t>
  </si>
  <si>
    <t>Note 70:  122+ exports 7/01;  PLAAF received 25-30 in 2001.</t>
  </si>
  <si>
    <t>CXJ</t>
  </si>
  <si>
    <t>control by these units.  All civil aircraft can be mobilized to support these units.</t>
  </si>
  <si>
    <t>in production.  NOT fitted with radar, ASMs or torpedoes as the Naval variant of this model is.</t>
  </si>
  <si>
    <t>Note 71:  General aviation aircraft are assigned to reserve units by type.</t>
  </si>
  <si>
    <t>FDA</t>
  </si>
  <si>
    <t>Female pilots.  The 13th Air Division operates the following aircraft modified for ELINT:</t>
  </si>
  <si>
    <t>Note 34:  Original Q-5 has internal weapons bay.  Active aircraft carry a nuclear bomb in this bay.</t>
  </si>
  <si>
    <t>JJ-7/JJ-6/J-6/CJ-6A</t>
  </si>
  <si>
    <t>Dingxin</t>
  </si>
  <si>
    <t>J-7D/JJ-7/JJ-6/CJ-6A</t>
  </si>
  <si>
    <t>Known as Datong Qingshuihe; No 45th Rgt.</t>
  </si>
  <si>
    <t>1 Aug ADT</t>
  </si>
  <si>
    <t>Demo Team</t>
  </si>
  <si>
    <t>J-7EB/Spare</t>
  </si>
  <si>
    <t>J-5/JJ-7/JJ-8/CJ-6A</t>
  </si>
  <si>
    <t>J-7EB</t>
  </si>
  <si>
    <t>30x8x</t>
  </si>
  <si>
    <t xml:space="preserve">Reserve Regiment Note 6; No 50th Rgt. </t>
  </si>
  <si>
    <t>Note 4:  J-7E figures are actual for 3 of 7 regiments.  TO&amp;E likely is 36 machines/regiment.</t>
  </si>
  <si>
    <t>Jinan Jaoqiang</t>
  </si>
  <si>
    <t>36 d 51'</t>
  </si>
  <si>
    <t>117 d 13'</t>
  </si>
  <si>
    <t>30x3x</t>
  </si>
  <si>
    <t>No 17th Regiment</t>
  </si>
  <si>
    <t xml:space="preserve">Reserve Regiment </t>
  </si>
  <si>
    <t>Many J-11s are Russian made Su-27s.</t>
  </si>
  <si>
    <t>JJ-8/JJ-7/J-6/CJ-6A</t>
  </si>
  <si>
    <t>Note 72:  There are 3 SAM and 1 Mixed Air Defense Divisions.  There are also 7 SAM and 4 AAA Air</t>
  </si>
  <si>
    <t>HNA</t>
  </si>
  <si>
    <t>40 CJ-5/6, 10 Y-5, 1 IL-76, 1 An-12, 1 Y-7, 1 Y-7H, 1 Y-8, 1 Y-11, 1 IL-14, and 1 Trident.</t>
  </si>
  <si>
    <t>Note 35:  Fitted with RWR, ranging radar, laser designator.  Can carry 2 C-801 ASM or torpedoes.</t>
  </si>
  <si>
    <t>Air Defense Brigades.  There are probably 25 active SAM and 10 active AAA regiments in</t>
  </si>
  <si>
    <t>SDA</t>
  </si>
  <si>
    <t>Note 12:  One squadron of 10 L-6 (HL-6) tankers is PLANAF "owned."</t>
  </si>
  <si>
    <t>Note 36:  By 1999 total J-7 production (all variants) exceeded 1,000 and was continuing.</t>
  </si>
  <si>
    <t xml:space="preserve">peacetime and up to 7 more SAM and 5 more AAA regiments when mobilized.  Most SAM regiments   </t>
  </si>
  <si>
    <t>SHA</t>
  </si>
  <si>
    <t>Note 13:  Aircraft identification numbers imply there was never a 46th Air Division. It was never detected.</t>
  </si>
  <si>
    <t>Note 83:</t>
  </si>
  <si>
    <t>Note 84:</t>
  </si>
  <si>
    <t>BAE-146</t>
  </si>
  <si>
    <t>Bae-146-100</t>
  </si>
  <si>
    <t xml:space="preserve">British Aerospace airliner </t>
  </si>
  <si>
    <t>Canadair airliner (Challenger): VIP service</t>
  </si>
  <si>
    <t>Note 37:  Similar to MiG-21MF.  Major upgrade to all-weather and air-ground capabilities.  Long range.</t>
  </si>
  <si>
    <t>(504 firing units) still operate the Russian SA-2 (Chinese HY-2/2A/2B). There are 60 HQ-7 (Crotale) and</t>
  </si>
  <si>
    <t>SUA</t>
  </si>
  <si>
    <t>Note 14: B = Boeing [followed by Boeing's model number)</t>
  </si>
  <si>
    <t>HD-5/HG-5</t>
  </si>
  <si>
    <t>31x4x</t>
  </si>
  <si>
    <t>3xx0</t>
  </si>
  <si>
    <t>3xx1</t>
  </si>
  <si>
    <t>3xx3</t>
  </si>
  <si>
    <t>3xx4</t>
  </si>
  <si>
    <t>[J-5A]</t>
  </si>
  <si>
    <t>Tanker;  Negotiating to acquire.</t>
  </si>
  <si>
    <t>Reserve/</t>
  </si>
  <si>
    <t>Trng/Test</t>
  </si>
  <si>
    <t>Note 71:  General aviation aircraft may be siezed for use, but are not assigned to military units.</t>
  </si>
  <si>
    <t>[Trident 2E]</t>
  </si>
  <si>
    <t>B-4x2x</t>
  </si>
  <si>
    <t>148-150th.</t>
  </si>
  <si>
    <t>Disbandes: Planes to 15th Div.</t>
  </si>
  <si>
    <t>Nanchang Zhangshu</t>
  </si>
  <si>
    <t>119 d 42'</t>
  </si>
  <si>
    <t>AEW variant ?  Might be other radar variant.</t>
  </si>
  <si>
    <t>42 d 16'</t>
  </si>
  <si>
    <t>118 d 58'</t>
  </si>
  <si>
    <t>Position of city, not airfield.  Note 4.</t>
  </si>
  <si>
    <t>3xx5</t>
  </si>
  <si>
    <t>3xx7</t>
  </si>
  <si>
    <t>3xx8</t>
  </si>
  <si>
    <t>4xx4</t>
  </si>
  <si>
    <t>3xx2</t>
  </si>
  <si>
    <t>Drone</t>
  </si>
  <si>
    <t>Former 8th Independent Recon Regiment</t>
  </si>
  <si>
    <t>xxx</t>
  </si>
  <si>
    <t>7bx9x</t>
  </si>
  <si>
    <t>60x2x</t>
  </si>
  <si>
    <t>2nd F Acdy</t>
  </si>
  <si>
    <t>JJ-6/Spare</t>
  </si>
  <si>
    <t>HJ-5/Spare</t>
  </si>
  <si>
    <t>H-5/Spare</t>
  </si>
  <si>
    <t>62x2x</t>
  </si>
  <si>
    <t>61x2x</t>
  </si>
  <si>
    <t>60x3x</t>
  </si>
  <si>
    <t>61x3x</t>
  </si>
  <si>
    <t>62x3x</t>
  </si>
  <si>
    <t>JJ-5/Spare</t>
  </si>
  <si>
    <t>3rd F Acdy</t>
  </si>
  <si>
    <t>4th F Acdy</t>
  </si>
  <si>
    <t>60x4x</t>
  </si>
  <si>
    <t>61x4x</t>
  </si>
  <si>
    <t>Note 38:  Iraqi variants fitted to carry a 9,000 kg bomb in spite of nominal max load of 8,000 kg.</t>
  </si>
  <si>
    <t xml:space="preserve"> 72 HQ-9 firing units.  There are 144 SA-10 (HQ-10) firing units.  ALL of the HQ-10</t>
  </si>
  <si>
    <t>SZA</t>
  </si>
  <si>
    <t>Note 15:  15 Airborn Corps is not an Air Corps, but a land army, now assigned to the PLAAF.</t>
  </si>
  <si>
    <t>Note 39:  Il-76MD (actually TD) ID numbers 4030 to 4049.</t>
  </si>
  <si>
    <t xml:space="preserve">are now (2002) deployed in Fujian Province opposite Taiwan.  [Formerly 1/3 defended Beijing]. </t>
  </si>
  <si>
    <t>WHA</t>
  </si>
  <si>
    <t>Note 16:  H-5 Divisions were placed in reserve.  They appear to be activated in 2002.</t>
  </si>
  <si>
    <t>Note 40:  Y-8E (An-12) fitted to carry 2 WZ-5/CH-1 recon drones.</t>
  </si>
  <si>
    <t>There are about 16,000 85mm and 100mm AAA guns, all with radar and/or optical fire control.</t>
  </si>
  <si>
    <t>XMA</t>
  </si>
  <si>
    <t>Note 17:  Taihe:  Dual use (civil/air force) airfield;  Lat. 25 d 48';  Lon. 114 d 38'.</t>
  </si>
  <si>
    <t>Note 41:  A J-7II able to use the R.550 Magic AAM</t>
  </si>
  <si>
    <t>IISS data. Historically HY-2s had 6 (single shot) firing units in a battery which deploy in a circular pattern</t>
  </si>
  <si>
    <t>ZJA</t>
  </si>
  <si>
    <t>Note 18:  Guangzhou Military Region.</t>
  </si>
  <si>
    <t>Note 42:  Also reported as HG-6.  Possibly two variants:  ELINT and EW?  Former H-6A.</t>
  </si>
  <si>
    <t>with a common, vehicle mounted search radar/control station.  Each firing unit has independent fire</t>
  </si>
  <si>
    <t>ZYA</t>
  </si>
  <si>
    <t>Note 19:  Some J-11 had to be remanufactured. After 100 are completed, production will shift to J-11A.</t>
  </si>
  <si>
    <t>Note 43: This unit is confirmed to be a training unit using 11th Air Division aircraft ID numbers.</t>
  </si>
  <si>
    <t xml:space="preserve">control/acquisition radar, sometimes with optronic backup.  Newer units have 4 dual or quad firing units </t>
  </si>
  <si>
    <t>Unknown</t>
  </si>
  <si>
    <t>Note 20:  1,061 build.  A British reference reports 500 JJ-5s have been reactivated.</t>
  </si>
  <si>
    <t>Note 44:  Apparently the 48th. Air Division has been absorbed by 8th. Air Division.</t>
  </si>
  <si>
    <t>and integrated optronic/radar search/fire control systems.  There are 5-6 batteries in a SAM regiment.</t>
  </si>
  <si>
    <t>Note 21:  The L-8 tanker apparently will not be obtained in quantity.</t>
  </si>
  <si>
    <t>Note 45:  Forward optical compartment with low-light TV or thermal imaging camera &amp; laser range-finder.</t>
  </si>
  <si>
    <t xml:space="preserve">There may be 21 HQ-2, 3 HQ-7, 3 HQ-9 and 6 HQ-10 regiments in 2002.  A SAM Air Defense Division </t>
  </si>
  <si>
    <t>Note 22:  Totals include civil aircraft (listed as "reserve") organized for auxiliary military service.</t>
  </si>
  <si>
    <t>Has HUD, GPS/INS, RWR, ballistic computer, TACAN, chaff/flare launcher.</t>
  </si>
  <si>
    <t>has 3/2 active/reserve SAM regiments.  A SAM Air Defense Brigade has 2 SAM regiments.  An AAA AD</t>
  </si>
  <si>
    <t>Notes 68&amp;75</t>
  </si>
  <si>
    <t>ALL such civil aircraft assigned to independent regiments designated 2xxx or 4xxx.</t>
  </si>
  <si>
    <t>Note 46:  Modified Q-5IV for delivery of two LS-500J laser guided bombs.</t>
  </si>
  <si>
    <t>Boeing airliner Note 14</t>
  </si>
  <si>
    <t>Brigade has 2/1 active/reserve AAA regiments. Mixed AD Div = 2/2 active + 1/1 reserve SAM/AAA rgts.</t>
  </si>
  <si>
    <t>Airliner data provided by Boeing current as of 2000.  Note that non-jet data is EXCLUDED.</t>
  </si>
  <si>
    <t>Note 23:  Lhasa is the only remaining "command post."</t>
  </si>
  <si>
    <t>Note 47:  Improved avionics and ability to use Sidewinder class short range AAMs.</t>
  </si>
  <si>
    <t>Note 73:  4 serve as VIP aircraft with serious comm/ELINT assets for military use when mobilized.</t>
  </si>
  <si>
    <t>Some non jet airliner data from Brasseys World Aircraft and Systems Directory.</t>
  </si>
  <si>
    <t>Note 24:  Former "command posts" now designated "bases":  Dailan; Xi-an; Shanghai; Wuhan &amp; Kunming.</t>
  </si>
  <si>
    <t>Note 48:  139th. Regiment (Fighter) transferred to 6th. Air Division.</t>
  </si>
  <si>
    <t>Note 74:  The J-8s of the Composite Group Hong Kong are based just across the border in Guangzhou.</t>
  </si>
  <si>
    <t>[H-5M/Spare]</t>
  </si>
  <si>
    <t>[H-5M]</t>
  </si>
  <si>
    <t>[H-5B]</t>
  </si>
  <si>
    <t>[HZ-5]</t>
  </si>
  <si>
    <t>See Civil Airline Identification Code Table for full name of airline.</t>
  </si>
  <si>
    <t>A base is the central, joint service, command and logistic center of a War Zone.</t>
  </si>
  <si>
    <t>Note 49:  144th. Regiment (Tanker) transferred to 8th. Air Division.</t>
  </si>
  <si>
    <t>Note 75:  7/3 Bae-146-300/100 to CNW; 3 IL-86 to CXJ; 1/2/1/1 BeechJet 400/Dornier 328/Hawker800/</t>
  </si>
  <si>
    <t>China SW airline replacing 20 older 737 with 737-800s in 2002-2003.  Fate of old aircraft unknown.</t>
  </si>
  <si>
    <t>Note 25:  Spares data ignores operational losses, which are partially unknown.  Spares data derived</t>
  </si>
  <si>
    <t>Note 50:  Nanjing Military Region Training Base.  Continues to use 32nd. Air Division aircraft ID numbers.</t>
  </si>
  <si>
    <t>Learjet 60 to HNA;  14/5 IL-76M/CRJ-50 for CU and 7 YAK-42 for unknown civil airlines.</t>
  </si>
  <si>
    <t>Commercial aircraft are assigned to reserve air units in groups by airline and, where possible, by type.</t>
  </si>
  <si>
    <t>by subtracting total deployed from total made and not sold outside China (for new aircraft)</t>
  </si>
  <si>
    <t>Note 51: Tu-154M modified for ELINT, EW or regional command center/microwave communications</t>
  </si>
  <si>
    <t>Note 76:  Also operates 4 IL-76 AEW aircraft.</t>
  </si>
  <si>
    <t>or from total in inventory according to reputable Western estimates (for old aircraft).</t>
  </si>
  <si>
    <t>link, depending on which report you prefer to believe.  Long ventral electronics bulge.</t>
  </si>
  <si>
    <t>32x2x</t>
  </si>
  <si>
    <t>26x0x</t>
  </si>
  <si>
    <t>Day Fighter</t>
  </si>
  <si>
    <t>AW Fighter</t>
  </si>
  <si>
    <t>50x2x</t>
  </si>
  <si>
    <t xml:space="preserve">May be @ Goami </t>
  </si>
  <si>
    <t xml:space="preserve">Wendeng </t>
  </si>
  <si>
    <t>Note 77:  Also 12 FC-1 for Pakistan by July 2003. 5  PLAAF evaluation, 1 airframe testing.</t>
  </si>
  <si>
    <t>11 Y-7</t>
  </si>
  <si>
    <t>J-11A</t>
  </si>
  <si>
    <t>CJ-5/6/6A</t>
  </si>
  <si>
    <t>Reserve Regiment Note 63</t>
  </si>
  <si>
    <t>J-7IIH/Spare</t>
  </si>
  <si>
    <t>Mod. J-11</t>
  </si>
  <si>
    <t>J-7 modified as trainer.</t>
  </si>
  <si>
    <t>J-8 modified as trainer.</t>
  </si>
  <si>
    <t>K-8J</t>
  </si>
  <si>
    <t>JL-8? Basic jet trainer Note 70</t>
  </si>
  <si>
    <t>Agricultural  5 Longken Gen. Aviation Services</t>
  </si>
  <si>
    <t>Mod. Su-27</t>
  </si>
  <si>
    <t>Note 67 101 exported worldwide.</t>
  </si>
  <si>
    <t>Mi-4 Helo, 71 civil passenger, 4 agricultural</t>
  </si>
  <si>
    <t>H-5x, Q-5, FBC-1/JH-7</t>
  </si>
  <si>
    <t>K-8</t>
  </si>
  <si>
    <t>First production J-10 completed June 2002.</t>
  </si>
  <si>
    <t>Note 3:  There are indications that reserve formations have been reactivated, possibly temporairily.</t>
  </si>
  <si>
    <t>Jinan ARGT</t>
  </si>
  <si>
    <t>??xx</t>
  </si>
  <si>
    <t>Lanzhou ARGT</t>
  </si>
  <si>
    <t>Chengdu ARGT</t>
  </si>
  <si>
    <t>Reserve/Civ</t>
  </si>
  <si>
    <t>H-5x, Q-5x</t>
  </si>
  <si>
    <t>Note 22:  Reserve totals include civil aircraft of China United Airlines organized for auxiliary military service.</t>
  </si>
  <si>
    <t>These aircraft have ID codes B-4xxx.  B-2xxx IDs may be similar non CUA machines.</t>
  </si>
  <si>
    <t>J-10; J-11(Su-27); Su-30</t>
  </si>
  <si>
    <t>J-7E; J-8C/D/E/H</t>
  </si>
  <si>
    <t>J-7III; J-7IIH/M; J-6B/D/E</t>
  </si>
  <si>
    <t>J-5, J-6, J-7II/A, J-8A/B</t>
  </si>
  <si>
    <t>Recon/ELINT</t>
  </si>
  <si>
    <t>HZ-5; JZ-x</t>
  </si>
  <si>
    <t>133-135th</t>
  </si>
  <si>
    <t>4xx6x</t>
  </si>
  <si>
    <t>Disbanded.</t>
  </si>
  <si>
    <t>112-114th</t>
  </si>
  <si>
    <t>Transferred from 47th Fighter Division</t>
  </si>
  <si>
    <t xml:space="preserve">Transferred from 48th Division Note 12 </t>
  </si>
  <si>
    <t>Disbanded Note 44</t>
  </si>
  <si>
    <t>Disbanded or never formed.</t>
  </si>
  <si>
    <t>7th F Acdy.</t>
  </si>
  <si>
    <t>Basic Flying Regiment</t>
  </si>
  <si>
    <t>Intermediate Flying Regiment</t>
  </si>
  <si>
    <t>Advanced Flying Regiment</t>
  </si>
  <si>
    <t>1st F Acdy.</t>
  </si>
  <si>
    <t>60x1x</t>
  </si>
  <si>
    <t>61x1x</t>
  </si>
  <si>
    <t>62x1x</t>
  </si>
  <si>
    <t>60x7x</t>
  </si>
  <si>
    <t>61x7x</t>
  </si>
  <si>
    <t>62x7x</t>
  </si>
  <si>
    <t>JL-8/Spare</t>
  </si>
  <si>
    <t>H-5</t>
  </si>
  <si>
    <t>Mi-4 Helo, 31 civil passenger</t>
  </si>
  <si>
    <t xml:space="preserve">Note 77 </t>
  </si>
  <si>
    <t>Transport Helo</t>
  </si>
  <si>
    <t>39 int rgt</t>
  </si>
  <si>
    <t>SU30MKK</t>
  </si>
  <si>
    <t>+24 MK2 navy</t>
  </si>
  <si>
    <t>Note 72:  There are 3 SAM and 1 Mixed Air Defense Divisions.  There are also 6 SAM and 4 AAA Air</t>
  </si>
  <si>
    <t>Note 78</t>
  </si>
  <si>
    <t>Yuhong</t>
  </si>
  <si>
    <t>Shaanxi</t>
  </si>
  <si>
    <t>Liuzhou</t>
  </si>
  <si>
    <t>HK Composite Regiment</t>
  </si>
  <si>
    <t>China Southern Airlines</t>
  </si>
  <si>
    <t>China Xinhua Airlines</t>
  </si>
  <si>
    <t>Flying Dragon Airlines</t>
  </si>
  <si>
    <t>Shenzhen Airlines</t>
  </si>
  <si>
    <t>Xiamen Airlines</t>
  </si>
  <si>
    <t>Zhongyuan Airlines</t>
  </si>
  <si>
    <t>12 Y-14</t>
  </si>
  <si>
    <t>350 z5/6</t>
  </si>
  <si>
    <t>Q-5A</t>
  </si>
  <si>
    <t xml:space="preserve">Major mod of J-6  </t>
  </si>
  <si>
    <t>JH-7A</t>
  </si>
  <si>
    <t>FBC-2 (Imp. JH-7)</t>
  </si>
  <si>
    <t>Zhejiang Airlines</t>
  </si>
  <si>
    <t>Based on Lavi technology Note 79</t>
  </si>
  <si>
    <t>Note 79:  First production J-10 completed June 2002.</t>
  </si>
  <si>
    <t>HG-5</t>
  </si>
  <si>
    <t>Note 42:  Also reported as HG-6.  Possibly two variants:  ELINT and Jamming?  Former bombers.</t>
  </si>
  <si>
    <t>ELINT   Note 42</t>
  </si>
  <si>
    <t xml:space="preserve">EW (Jamming) </t>
  </si>
  <si>
    <t>HG-6</t>
  </si>
  <si>
    <t>EW</t>
  </si>
  <si>
    <t>11th Independent Recon</t>
  </si>
  <si>
    <t>12th Independent Recon.</t>
  </si>
  <si>
    <t>.</t>
  </si>
  <si>
    <t>J-17 (FC-1)</t>
  </si>
  <si>
    <t>Xian</t>
  </si>
  <si>
    <t>Xian Aircraft Corporation</t>
  </si>
  <si>
    <t>25 d 48'</t>
  </si>
  <si>
    <t>114 d 38'</t>
  </si>
  <si>
    <t>31 d 16'</t>
  </si>
  <si>
    <t>120 d 25'</t>
  </si>
  <si>
    <t>Suzhou West</t>
  </si>
  <si>
    <t>Note 38:  Iraqi variants fitted to carry a 9,000 kg bomb in spite of nominal max load of 8,000 kg.  No ASCMs.</t>
  </si>
  <si>
    <t>H-8</t>
  </si>
  <si>
    <t>H-6 Development (4 Trident engines)</t>
  </si>
  <si>
    <t>H-6X</t>
  </si>
  <si>
    <t>H-9</t>
  </si>
  <si>
    <t>Similar to F-111</t>
  </si>
  <si>
    <t xml:space="preserve">Beijing </t>
  </si>
  <si>
    <t>JL-8</t>
  </si>
  <si>
    <t>Jinzhou</t>
  </si>
  <si>
    <t>47 d 01'</t>
  </si>
  <si>
    <t>121 d 06'</t>
  </si>
  <si>
    <t>J-8IIB/Spare</t>
  </si>
  <si>
    <t>Su-30/Spare</t>
  </si>
  <si>
    <t>Su-30MKK</t>
  </si>
  <si>
    <t>J-8IID/Spare</t>
  </si>
  <si>
    <t>H-6E/Spare</t>
  </si>
  <si>
    <t>H-6H/Spare</t>
  </si>
  <si>
    <t>J-8IE/Spare</t>
  </si>
  <si>
    <t>Y-8/Spare</t>
  </si>
  <si>
    <t>JH-7A/Spare</t>
  </si>
  <si>
    <t xml:space="preserve">HZ-5/Spare </t>
  </si>
  <si>
    <t>Y-8E/Spare</t>
  </si>
  <si>
    <t>Y-5D/Spare</t>
  </si>
  <si>
    <t>4th Gen. Fighter Lead In Flying Regiment</t>
  </si>
  <si>
    <t>Su-27UBK  Advanced Fighter Trainer (Su series)</t>
  </si>
  <si>
    <t>J-8 modified as advanced fighter trainer. FT-8.</t>
  </si>
  <si>
    <t>J-7 modified as advanced fighter trainer. FT-7.</t>
  </si>
  <si>
    <t>Mod. J-6C fighter trainer. 634 made.</t>
  </si>
  <si>
    <t>HD-6/Spare</t>
  </si>
  <si>
    <t>H-6A/Spare</t>
  </si>
  <si>
    <t>Qiqihar</t>
  </si>
  <si>
    <t>Siping</t>
  </si>
  <si>
    <t>43 d 11'</t>
  </si>
  <si>
    <t>124 d 20'</t>
  </si>
  <si>
    <t>6 Regiments</t>
  </si>
  <si>
    <t>4 Regiments</t>
  </si>
  <si>
    <t>K-8.  Basic jet trainer Note 70</t>
  </si>
  <si>
    <t>Spare Y-8</t>
  </si>
  <si>
    <t>74xx</t>
  </si>
  <si>
    <t>75xx</t>
  </si>
  <si>
    <t xml:space="preserve">Photographic Recon </t>
  </si>
  <si>
    <t>Bomber Trainer</t>
  </si>
  <si>
    <t>J-17</t>
  </si>
  <si>
    <t>FB-1, FC-1 when exported. Super Seven Replacement [mod MiG-33]</t>
  </si>
  <si>
    <t>J-10/Spare</t>
  </si>
  <si>
    <t xml:space="preserve">Trainer  Yak-18 derivitive </t>
  </si>
  <si>
    <t>ELINT Variant</t>
  </si>
  <si>
    <t>5th Independent Rcn</t>
  </si>
  <si>
    <t>4th Independent Rcn</t>
  </si>
  <si>
    <t>5th. Ind. Xpt.</t>
  </si>
  <si>
    <t>Tu-144M</t>
  </si>
  <si>
    <t>Bejing Shahezheng</t>
  </si>
  <si>
    <t>Fifth Independent Transport Regiment</t>
  </si>
  <si>
    <t>3rd. Ind. EW</t>
  </si>
  <si>
    <t>WZ-5</t>
  </si>
  <si>
    <t>3rd Independent EW Regiment (Reserve)</t>
  </si>
  <si>
    <t>2nd. Independent Transport Regiment</t>
  </si>
  <si>
    <t>[Y-7/Spare]</t>
  </si>
  <si>
    <t>[Y-7(An-24)]</t>
  </si>
  <si>
    <t>IL-76MD ?</t>
  </si>
  <si>
    <t>4th Independent Bomber Regiment</t>
  </si>
  <si>
    <t>9th Independent Drone Regiment</t>
  </si>
  <si>
    <t>4th Ind B Rgt</t>
  </si>
  <si>
    <t>9 Ind Dr Rgt</t>
  </si>
  <si>
    <t>6th Ind Rcn</t>
  </si>
  <si>
    <t>Sixth Independent Recon. Rgt. Note 40</t>
  </si>
  <si>
    <t>Mudanjiang Hailang</t>
  </si>
  <si>
    <t>Mudanjiang Donjing</t>
  </si>
  <si>
    <t>Cangzhou Cangxian</t>
  </si>
  <si>
    <t>5th Independent EW Rgt</t>
  </si>
  <si>
    <t>6th Independent EW Rgt</t>
  </si>
  <si>
    <t>4th Ind EW</t>
  </si>
  <si>
    <t>4th Independent EW Regiment (Reserve)</t>
  </si>
  <si>
    <t>3rd Independent Rcn</t>
  </si>
  <si>
    <t>2nd Independent Rcn</t>
  </si>
  <si>
    <t>First Independent EW</t>
  </si>
  <si>
    <t>73xx</t>
  </si>
  <si>
    <t>Bejing</t>
  </si>
  <si>
    <t>Tu-4</t>
  </si>
  <si>
    <t>Tu-4AEW</t>
  </si>
  <si>
    <t>First Test Flight Group</t>
  </si>
  <si>
    <t>2nd Test Flight Group</t>
  </si>
  <si>
    <t>3rd Test Flight Group</t>
  </si>
  <si>
    <t>4th Test Flight Group</t>
  </si>
  <si>
    <t>B-737AEW</t>
  </si>
  <si>
    <t>Z-5EW/S</t>
  </si>
  <si>
    <t>B-373AEW</t>
  </si>
  <si>
    <t>Note 93:  Two different mods flying with two different radar systems (one mechanical, one electronically scan).</t>
  </si>
  <si>
    <t>KJ-2000/A-50 AEW aircraft  Note 93</t>
  </si>
  <si>
    <t>Dailan Zhiushuzi</t>
  </si>
  <si>
    <t>5th Test Flight Group</t>
  </si>
  <si>
    <t>6th Test Flight Group</t>
  </si>
  <si>
    <t>7th (?) Test Flight Group</t>
  </si>
  <si>
    <t>Anshun</t>
  </si>
  <si>
    <t>Harbin Aircraft Corporation 122 Factory</t>
  </si>
  <si>
    <t>Chengdu Aircraft Corporation 132 Factory</t>
  </si>
  <si>
    <t>Hongdu Aircraft Corporation 320 Factory</t>
  </si>
  <si>
    <t>Shuangyuang Aircraft Corporation 162 Factory</t>
  </si>
  <si>
    <t>Shaanxi Aircraft Corporation 182 Factory</t>
  </si>
  <si>
    <t>J-12</t>
  </si>
  <si>
    <t>An-24 Note 69 2 @ Xiaotangshan China Aviation Museum</t>
  </si>
  <si>
    <t>HL-6</t>
  </si>
  <si>
    <t>YL-8</t>
  </si>
  <si>
    <t xml:space="preserve">Transport </t>
  </si>
  <si>
    <t>2 @ Xiaotangshan China Aviation Museum</t>
  </si>
  <si>
    <t>25 @ Xiaotangshan China Aviation Museum</t>
  </si>
  <si>
    <t>2 @ Shahezhen Aviation Museum.</t>
  </si>
  <si>
    <t>1 @ Xiaotangshan China Aviation Museum</t>
  </si>
  <si>
    <t>8 @ Xiaotangshan China Aviation Museum</t>
  </si>
  <si>
    <t>CH-1 [AQM-34N Firebee drone copy]</t>
  </si>
  <si>
    <t>Shanxi Province</t>
  </si>
  <si>
    <t xml:space="preserve">11x3x (etc.) ID Notes 4 </t>
  </si>
  <si>
    <t>Chifeng</t>
  </si>
  <si>
    <t>Rs/Tr/Tst</t>
  </si>
  <si>
    <t>G.Av. = General Aviation</t>
  </si>
  <si>
    <t>Rs/Tr/Tst = Reserve/Training/Test;</t>
  </si>
  <si>
    <t>48 JH-7 12 JH-7A</t>
  </si>
  <si>
    <t>Trident 1E</t>
  </si>
  <si>
    <t>Trident 2E</t>
  </si>
  <si>
    <t>Changshu-Defangshen</t>
  </si>
  <si>
    <t>43 d 54' 23.6" N 125 d 11' 50.71" E</t>
  </si>
  <si>
    <t>ELINT Variant of Trident 2E</t>
  </si>
  <si>
    <t>Airliner 2 @ Xiaotangshan China Aviation Museum</t>
  </si>
  <si>
    <t>Tu-154D</t>
  </si>
  <si>
    <t>Trident 2D</t>
  </si>
  <si>
    <t>CJ-6D</t>
  </si>
  <si>
    <t>IL-76D</t>
  </si>
  <si>
    <t>A-300</t>
  </si>
  <si>
    <t>A-319</t>
  </si>
  <si>
    <t>[J-6/Spare]</t>
  </si>
  <si>
    <t>[J-6]</t>
  </si>
  <si>
    <t>Reserve Regiment Note 6</t>
  </si>
  <si>
    <t>[J-6C]</t>
  </si>
  <si>
    <t>[J-6C/Spare]</t>
  </si>
  <si>
    <t>[J-6IV/Spare]</t>
  </si>
  <si>
    <t>[J-6IV]</t>
  </si>
  <si>
    <t>[J-7B/Spare]</t>
  </si>
  <si>
    <t>[J-7B]</t>
  </si>
  <si>
    <t>[CJ-6D/Spare]</t>
  </si>
  <si>
    <t>[CJ-6D]</t>
  </si>
  <si>
    <t>20th.</t>
  </si>
  <si>
    <t>12x8x</t>
  </si>
  <si>
    <t>[Vicount]</t>
  </si>
  <si>
    <t xml:space="preserve">Vickers turboprop airliner </t>
  </si>
  <si>
    <t>110th</t>
  </si>
  <si>
    <t>CJ-6B</t>
  </si>
  <si>
    <t>Ground Attack Regiment</t>
  </si>
  <si>
    <t>11th Trg Rgt</t>
  </si>
  <si>
    <t>12th Trg Rgt</t>
  </si>
  <si>
    <t>21st Trg Rgt</t>
  </si>
  <si>
    <t>22nd Trg Rgt</t>
  </si>
  <si>
    <t>23rd Trg Rgt</t>
  </si>
  <si>
    <t>5th F Acdy</t>
  </si>
  <si>
    <t>6th F Acdy</t>
  </si>
  <si>
    <t>60x8x</t>
  </si>
  <si>
    <t>62x8x</t>
  </si>
  <si>
    <t>61x8x</t>
  </si>
  <si>
    <t>8th F Acdy</t>
  </si>
  <si>
    <t>13th F Acdy</t>
  </si>
  <si>
    <t>24th Trg Rgt</t>
  </si>
  <si>
    <t>12th F Acdy</t>
  </si>
  <si>
    <t>31st Trg Rgt</t>
  </si>
  <si>
    <t>32nd Trg Rgt</t>
  </si>
  <si>
    <t>33rd Trg Rgt</t>
  </si>
  <si>
    <t>60x6x</t>
  </si>
  <si>
    <t>61x6x</t>
  </si>
  <si>
    <t>62x6x</t>
  </si>
  <si>
    <t>70x7x</t>
  </si>
  <si>
    <t>71x7x</t>
  </si>
  <si>
    <t>72x7x</t>
  </si>
  <si>
    <t>70x8x</t>
  </si>
  <si>
    <t>72x8x</t>
  </si>
  <si>
    <t>71x8x</t>
  </si>
  <si>
    <t>64x2x</t>
  </si>
  <si>
    <t>64x4x</t>
  </si>
  <si>
    <t>74x8x</t>
  </si>
  <si>
    <t>Advanced Flying Regiment  Note 49</t>
  </si>
  <si>
    <t>Note 49:  Conducts advanced training for graduates of the Second Basic Flying School, same location.</t>
  </si>
  <si>
    <t>2nd BF Sch</t>
  </si>
  <si>
    <t>Boading</t>
  </si>
  <si>
    <t>61x9x ?</t>
  </si>
  <si>
    <t>60x9x ?</t>
  </si>
  <si>
    <t>9 Regiments</t>
  </si>
  <si>
    <t>B-40xx</t>
  </si>
  <si>
    <t>7xx1</t>
  </si>
  <si>
    <t>7xx2</t>
  </si>
  <si>
    <t>J-11/Spare</t>
  </si>
  <si>
    <t>China Eastern Airlines [Note 80]</t>
  </si>
  <si>
    <t>Existence doubtful.</t>
  </si>
  <si>
    <t>Y-5B</t>
  </si>
  <si>
    <t>Y-5C</t>
  </si>
  <si>
    <t>Paratroop/SOF variant.</t>
  </si>
  <si>
    <t>Mod An-2T utility aircraft.</t>
  </si>
  <si>
    <t>Y-5C/spare</t>
  </si>
  <si>
    <t>JJ-6/J-6/CJ-6A/Y-5B</t>
  </si>
  <si>
    <t>H-5B/CJ-6A/Y-5B</t>
  </si>
  <si>
    <t>H-5B/CJ-6A/Y-5B/HJ-5</t>
  </si>
  <si>
    <t>JJ-8/CJ-6A/Y-5B/J-7B</t>
  </si>
  <si>
    <t>JJ-7/JJ-6/CJ-6A/Y-5B</t>
  </si>
  <si>
    <t>Y-5B/CJ-6A</t>
  </si>
  <si>
    <t>JJ-7/JJ-8/CJ-6A/Y-5B</t>
  </si>
  <si>
    <t>JJ-8/JJ-7/CJ-6A/Y-5B</t>
  </si>
  <si>
    <t>Y-5B/JJ-7/JJ-8/CJ-6A</t>
  </si>
  <si>
    <t>JJ-7/CJ-6A/Y-5B</t>
  </si>
  <si>
    <t>JJ-11/CJ-6A/Y-5B</t>
  </si>
  <si>
    <t>JJ-5/Y-5B</t>
  </si>
  <si>
    <t>JJ-5/Y-5B/Y-7H/An-30</t>
  </si>
  <si>
    <t>30x5x</t>
  </si>
  <si>
    <t>and integrated optronic/radar search/fire control systems.  There are 3 batteries in a SAM regiment.</t>
  </si>
  <si>
    <t>Brigade has 6 reserve AAA regiments. The mixed AD Div = 3 SAM and 6 reserve AAA regiments.</t>
  </si>
  <si>
    <t>Air Defense Brigades.  There are probably 33 active SAM regiments in peacetime</t>
  </si>
  <si>
    <t>11? Ind Rcn</t>
  </si>
  <si>
    <t>[Z-5/Spare]</t>
  </si>
  <si>
    <t>[Z-5]</t>
  </si>
  <si>
    <t>6th Independent Utility Rgt. (Helo), Reserve</t>
  </si>
  <si>
    <t>JJ-7/JJ-6/CJ-6A</t>
  </si>
  <si>
    <t>[J-6III/Spare]</t>
  </si>
  <si>
    <t>[J-6III]</t>
  </si>
  <si>
    <t xml:space="preserve">Note 88:  </t>
  </si>
  <si>
    <t>Note 87:  30 Y-8, 1 to Chongqing Three Gorges Gen. Av. Airline.  56 MA-60.</t>
  </si>
  <si>
    <t>S-76C</t>
  </si>
  <si>
    <t>17 Ind SAR</t>
  </si>
  <si>
    <t>17th Independent Search &amp; Rescue (Helo)</t>
  </si>
  <si>
    <t>[Tu-4AEW]</t>
  </si>
  <si>
    <t>AEW variant [In storage]</t>
  </si>
  <si>
    <t>Mi-8/Spare</t>
  </si>
  <si>
    <t>8th Ind Xpt</t>
  </si>
  <si>
    <t>Xpt (Helo)</t>
  </si>
  <si>
    <t>Nanjing Test Group</t>
  </si>
  <si>
    <t>16 Ind SAR</t>
  </si>
  <si>
    <t>S-76C/Spare</t>
  </si>
  <si>
    <t>16th Independent Search &amp; Rescue (Helo)</t>
  </si>
  <si>
    <t>has 3 active &amp; 6 reserve SAM regiments.  A SAM Air Defense Brigade has 3 or 4 SAM regiments.  An AAA AD</t>
  </si>
  <si>
    <t xml:space="preserve">and up to 18 more SAM and 30 AAA regiments when mobilized.  Most SAM regiments   </t>
  </si>
  <si>
    <t>Unknown/Other [Note 87]</t>
  </si>
  <si>
    <t>SAAB-430B</t>
  </si>
  <si>
    <t>CRJ-700</t>
  </si>
  <si>
    <t xml:space="preserve">Note 73:  </t>
  </si>
  <si>
    <t xml:space="preserve">Modified J-7C.  </t>
  </si>
  <si>
    <t>J-11B</t>
  </si>
  <si>
    <t>Domestic Su-27 (not from Russian components)</t>
  </si>
  <si>
    <t>Note 4</t>
  </si>
  <si>
    <t>CJ-6A</t>
  </si>
  <si>
    <t>JJ-6/CJ-6A</t>
  </si>
  <si>
    <t>CJ-6A/H-6A</t>
  </si>
  <si>
    <t>CJ-6A/Spare</t>
  </si>
  <si>
    <t>Jiajiangxian</t>
  </si>
  <si>
    <t>Sichuan Province</t>
  </si>
  <si>
    <t>Wuweixian</t>
  </si>
  <si>
    <t>Gansu Province</t>
  </si>
  <si>
    <t>Zhuoxian</t>
  </si>
  <si>
    <t>Liushuquan</t>
  </si>
  <si>
    <t>Linfen</t>
  </si>
  <si>
    <t>Shaanxi Province</t>
  </si>
  <si>
    <t>43 d 45'</t>
  </si>
  <si>
    <t>87 d 38'</t>
  </si>
  <si>
    <t>34 d 15'</t>
  </si>
  <si>
    <t>108 d 13'</t>
  </si>
  <si>
    <t>Tianshui</t>
  </si>
  <si>
    <t>34d 35'</t>
  </si>
  <si>
    <t>105 d 45'</t>
  </si>
  <si>
    <t>J-7G/Spare</t>
  </si>
  <si>
    <t>86 d 07'</t>
  </si>
  <si>
    <t>41 d 46'</t>
  </si>
  <si>
    <t>23 d 23'</t>
  </si>
  <si>
    <t>103 d 23'</t>
  </si>
  <si>
    <t>102 d 45'</t>
  </si>
  <si>
    <t>25 d 00'</t>
  </si>
  <si>
    <t>29 d 43'</t>
  </si>
  <si>
    <t>106 d 38'</t>
  </si>
  <si>
    <t>51x4x</t>
  </si>
  <si>
    <t>52x4x</t>
  </si>
  <si>
    <t>5xx4x</t>
  </si>
  <si>
    <t>Dazu</t>
  </si>
  <si>
    <t>105 d 42'</t>
  </si>
  <si>
    <t>Jinghai</t>
  </si>
  <si>
    <t xml:space="preserve">There may be 28 HQ-2, 6 HQ-7, 6 HQ-9, 2 KS-1 and 9 HQ-10 regiments in 2002.  A SAM Air Defense Division </t>
  </si>
  <si>
    <t>(504 firing units = 84 batteries) still operate the Russian SA-2 (Chinese HY-2/2A/2B)</t>
  </si>
  <si>
    <t>There are 72 HQ-7 (Crotale) firing units = 18 batteries.  There are 72 SA-12a (HQ-9/S-300V) firing units</t>
  </si>
  <si>
    <t xml:space="preserve"> = 18 batteries.  There are 144 SA-10 (HQ-10/S-300PMU) firing units = 36 batteries.</t>
  </si>
  <si>
    <t xml:space="preserve">There are 24 KS-1 (SA-2 upper stage only) firing units = 6 batteries.  There are </t>
  </si>
  <si>
    <t>There are about 540 gun firing units from 25mm to 100mm caliber, all with radar and/or optical fire control.</t>
  </si>
  <si>
    <t>Historically HY-2s had 6 (single shot) firing units in a battery which deploy in a circular pattern</t>
  </si>
  <si>
    <t>China Southwest Airlines [Note 81]</t>
  </si>
  <si>
    <t>China Northern Airlines [Note 82]</t>
  </si>
  <si>
    <t>A-318</t>
  </si>
  <si>
    <t>A-321</t>
  </si>
  <si>
    <t>A-320</t>
  </si>
  <si>
    <t>Air China [Note 83]</t>
  </si>
  <si>
    <t>A-310</t>
  </si>
  <si>
    <t>China NorthWestern Airlines [Note 84]</t>
  </si>
  <si>
    <t>China Xinjiang Airlines [Note 85]</t>
  </si>
  <si>
    <t xml:space="preserve">Note 51: Tu-154M modified for ELINT, this appears to be a Chinese JSTARS aircraft with </t>
  </si>
  <si>
    <t>side looking radar.  Long ventral electronics bulge.</t>
  </si>
  <si>
    <t>Electronic mod. of Tu-154M  Note 51,</t>
  </si>
  <si>
    <t>Note 15:  15 Airborn Corps is not an Aircraft Corps, but a land army, now assigned to the PLAAF.</t>
  </si>
  <si>
    <t>Note 23:  Lhasa is the only remaining  independent "command post."</t>
  </si>
  <si>
    <t>Hinan Airlines [Note 73]</t>
  </si>
  <si>
    <t>Shandong Airlines [Note 88]</t>
  </si>
  <si>
    <t>China United Airlines (PLAAF) [Note 89]</t>
  </si>
  <si>
    <t>Wuhan Airlines [Note 90]</t>
  </si>
  <si>
    <t>Airbus airliner</t>
  </si>
  <si>
    <t xml:space="preserve">Air Great Wall </t>
  </si>
  <si>
    <t>Sichuan Airlines [Note 91]</t>
  </si>
  <si>
    <t>Y-5D</t>
  </si>
  <si>
    <t>ELINT variant.</t>
  </si>
  <si>
    <t xml:space="preserve"> 1 An-12, 1 Y-7, 1 Y-7H, 1 Y-8, 1 Y-11, 1 IL-14..</t>
  </si>
  <si>
    <t>Y-8D</t>
  </si>
  <si>
    <t>J-7E/Spare</t>
  </si>
  <si>
    <t>3 @ Xiaotangshan China Aviation Museum</t>
  </si>
  <si>
    <t>Gravity Bomber (includes earlier)</t>
  </si>
  <si>
    <t>6 @ Xiaotangshan China Aviation Museum</t>
  </si>
  <si>
    <t>11 @ Xiaotangshan China Aviation Museum</t>
  </si>
  <si>
    <t>5 @ Xiaotangshan China Aviation Museum</t>
  </si>
  <si>
    <t>Air Corps</t>
  </si>
  <si>
    <t>Air Division</t>
  </si>
  <si>
    <t>Regiment</t>
  </si>
  <si>
    <t>Unit Class</t>
  </si>
  <si>
    <t>Military</t>
  </si>
  <si>
    <t>Airfield</t>
  </si>
  <si>
    <t>First Squadron</t>
  </si>
  <si>
    <t>Second Squadron</t>
  </si>
  <si>
    <t>Third Squadron</t>
  </si>
  <si>
    <t>Fourth Squadron</t>
  </si>
  <si>
    <t>Training Regiment</t>
  </si>
  <si>
    <t>ID Scheme</t>
  </si>
  <si>
    <t>Latitude</t>
  </si>
  <si>
    <t>Longitude</t>
  </si>
  <si>
    <t>Revetments</t>
  </si>
  <si>
    <t>Size</t>
  </si>
  <si>
    <t>Notes</t>
  </si>
  <si>
    <t>SAM Type</t>
  </si>
  <si>
    <t>Type</t>
  </si>
  <si>
    <t>Active</t>
  </si>
  <si>
    <t>Reserve</t>
  </si>
  <si>
    <t>Airline</t>
  </si>
  <si>
    <t>G.Av.</t>
  </si>
  <si>
    <t>Spares</t>
  </si>
  <si>
    <t>Total</t>
  </si>
  <si>
    <t>Note 15</t>
  </si>
  <si>
    <t>Region</t>
  </si>
  <si>
    <t>Quan.1</t>
  </si>
  <si>
    <t>Quan.2</t>
  </si>
  <si>
    <t>Types</t>
  </si>
  <si>
    <t>Quan.</t>
  </si>
  <si>
    <t>Quan.3</t>
  </si>
  <si>
    <t>Quan.4</t>
  </si>
  <si>
    <t>A-340</t>
  </si>
  <si>
    <t>Airbus airliner [All types included]</t>
  </si>
  <si>
    <t>First</t>
  </si>
  <si>
    <t>Fighter</t>
  </si>
  <si>
    <t>Shenyang</t>
  </si>
  <si>
    <t>Anshan</t>
  </si>
  <si>
    <t>Armed variant of CJ-6A.  10 built.</t>
  </si>
  <si>
    <t>J-11</t>
  </si>
  <si>
    <t>JJ-11/JJ-8/JJ-7/CJ-6</t>
  </si>
  <si>
    <t>11x2x</t>
  </si>
  <si>
    <t>41 d 07'</t>
  </si>
  <si>
    <t>122 d 18'</t>
  </si>
  <si>
    <t>Yes</t>
  </si>
  <si>
    <t>3 Regiments</t>
  </si>
  <si>
    <t>AD-200</t>
  </si>
  <si>
    <t>2 seat 1 engine pusher propeller</t>
  </si>
  <si>
    <t xml:space="preserve">Second </t>
  </si>
  <si>
    <t>J-7E</t>
  </si>
  <si>
    <t>JJ-5/J-5A/J-6</t>
  </si>
  <si>
    <t>12x2x</t>
  </si>
  <si>
    <t>Notes  4 &amp; 63</t>
  </si>
  <si>
    <t>An-30</t>
  </si>
  <si>
    <t>Air Survey/Training</t>
  </si>
  <si>
    <t xml:space="preserve">Third </t>
  </si>
  <si>
    <t>J-8IIB</t>
  </si>
  <si>
    <t>13x2x</t>
  </si>
  <si>
    <t>Note 63</t>
  </si>
  <si>
    <t>AS-332</t>
  </si>
  <si>
    <t>Helo</t>
  </si>
  <si>
    <t>Seventh</t>
  </si>
  <si>
    <t>Second</t>
  </si>
  <si>
    <t xml:space="preserve">Fourth </t>
  </si>
  <si>
    <t>Guangzhou</t>
  </si>
  <si>
    <t>Suixi</t>
  </si>
  <si>
    <t>Su-30</t>
  </si>
  <si>
    <t>JJ-11/CJ-6/J-5A/J-6</t>
  </si>
  <si>
    <t>14x3x</t>
  </si>
  <si>
    <t>21 d 23'</t>
  </si>
  <si>
    <t>110 d 14'</t>
  </si>
  <si>
    <t xml:space="preserve">J-5 and J-6s use </t>
  </si>
  <si>
    <t>B-737</t>
  </si>
  <si>
    <t>Boeing 737-200 on active duty; Note 14</t>
  </si>
  <si>
    <t>Fifth</t>
  </si>
  <si>
    <t>???</t>
  </si>
  <si>
    <t>15x3x</t>
  </si>
  <si>
    <t>1 Regiment?</t>
  </si>
  <si>
    <t>11x3x (etc.) ID Notes 4 &amp; 63</t>
  </si>
  <si>
    <t>B-747</t>
  </si>
  <si>
    <t>Note 14</t>
  </si>
  <si>
    <t>Sixth</t>
  </si>
  <si>
    <t>16x3x</t>
  </si>
  <si>
    <t>numbers.</t>
  </si>
  <si>
    <t>B-757</t>
  </si>
  <si>
    <t>Eighth</t>
  </si>
  <si>
    <t xml:space="preserve">Third             </t>
  </si>
  <si>
    <t>Nanjing</t>
  </si>
  <si>
    <t>Wuhu</t>
  </si>
  <si>
    <t>JJ-11/JJ-5/J-5A/CJ-6</t>
  </si>
  <si>
    <t>11x4x</t>
  </si>
  <si>
    <t>31 d 20'</t>
  </si>
  <si>
    <t>118 d 20'</t>
  </si>
  <si>
    <t>2 Regiments</t>
  </si>
  <si>
    <t>Notes 2 &amp; 29</t>
  </si>
  <si>
    <t>HQ-2</t>
  </si>
  <si>
    <t>B-767</t>
  </si>
  <si>
    <t>Changxing</t>
  </si>
  <si>
    <t>J-7IIB/Spare</t>
  </si>
  <si>
    <t>J-7IIB</t>
  </si>
  <si>
    <t>JJ-7/CJ-6</t>
  </si>
  <si>
    <t>12x4x</t>
  </si>
  <si>
    <t>30 d 58'</t>
  </si>
  <si>
    <t>119 d 43</t>
  </si>
  <si>
    <t>1 Regiment</t>
  </si>
  <si>
    <t>B-777</t>
  </si>
  <si>
    <t>Ninth</t>
  </si>
  <si>
    <t>13x4x</t>
  </si>
  <si>
    <t>Bae-146</t>
  </si>
  <si>
    <t>British Aerospace Airliner [All types included]</t>
  </si>
  <si>
    <t>Fourth</t>
  </si>
  <si>
    <t>Tenth</t>
  </si>
  <si>
    <t>Dailan City Area</t>
  </si>
  <si>
    <t>JJ-6/JJ-7/CJ-6/Y-5</t>
  </si>
  <si>
    <t>11x5x</t>
  </si>
  <si>
    <t>38 d 33'</t>
  </si>
  <si>
    <t>121 d 37'</t>
  </si>
  <si>
    <t>Notes 4 &amp; 63</t>
  </si>
  <si>
    <t>Bell 214</t>
  </si>
  <si>
    <t>Eleventh</t>
  </si>
  <si>
    <t>J-6/Spare</t>
  </si>
  <si>
    <t>J-6</t>
  </si>
  <si>
    <t>12x5x</t>
  </si>
  <si>
    <t>Reserve Regiment</t>
  </si>
  <si>
    <t>CJ-5/6</t>
  </si>
  <si>
    <t>Trainer  Yak-18 derivitive 40 ELINT variants</t>
  </si>
  <si>
    <t>Twelfth</t>
  </si>
  <si>
    <t>J-8IID</t>
  </si>
  <si>
    <t>13x5x</t>
  </si>
  <si>
    <t>FB-1</t>
  </si>
  <si>
    <t>FC-1 when exported. Super Seven Replacement</t>
  </si>
  <si>
    <t>13th.</t>
  </si>
  <si>
    <t>Attack</t>
  </si>
  <si>
    <t>Jinan</t>
  </si>
  <si>
    <t>Wiefang</t>
  </si>
  <si>
    <t>Q-5IV/Spare</t>
  </si>
  <si>
    <t>Q-5IV</t>
  </si>
  <si>
    <t>JJ-6/J-6/CJ-6/Y-5</t>
  </si>
  <si>
    <t>10x6x</t>
  </si>
  <si>
    <t>36 d 39'</t>
  </si>
  <si>
    <t>119 d 07'</t>
  </si>
  <si>
    <t>FBC-2</t>
  </si>
  <si>
    <t>JH-7A (Imp. JH-7)</t>
  </si>
  <si>
    <t>Nuclear Capable Unit</t>
  </si>
  <si>
    <t>Showcase Unit</t>
  </si>
  <si>
    <t xml:space="preserve">72nd </t>
  </si>
  <si>
    <t>Zunhua</t>
  </si>
  <si>
    <t>40 d 12'</t>
  </si>
  <si>
    <t>117 d 58'</t>
  </si>
  <si>
    <t>20x5x</t>
  </si>
  <si>
    <t>21x5x</t>
  </si>
  <si>
    <t>22x5x</t>
  </si>
  <si>
    <t>39 d 10'</t>
  </si>
  <si>
    <t>117 d 17'</t>
  </si>
  <si>
    <t>Location of weather station vice airfield</t>
  </si>
  <si>
    <t>Tientsin; Showcase Unit</t>
  </si>
  <si>
    <t>20x7x</t>
  </si>
  <si>
    <t>Shanghai Chongming</t>
  </si>
  <si>
    <t>31 d 37'</t>
  </si>
  <si>
    <t>New airfield not on chart.</t>
  </si>
  <si>
    <t>121 d 22'</t>
  </si>
  <si>
    <t>14th.</t>
  </si>
  <si>
    <t>Q-5 [Nuc.]</t>
  </si>
  <si>
    <t>11x6x</t>
  </si>
  <si>
    <t>H-5B</t>
  </si>
  <si>
    <t>Gravity Bomber (not in service)</t>
  </si>
  <si>
    <t>15th.</t>
  </si>
  <si>
    <t>Q-5V/Spare</t>
  </si>
  <si>
    <t>5V</t>
  </si>
  <si>
    <t>Spare Q-5V</t>
  </si>
  <si>
    <t>12x6x</t>
  </si>
  <si>
    <t>H-5M</t>
  </si>
  <si>
    <t xml:space="preserve">Also Zhengjiatun;  Disbanded </t>
  </si>
  <si>
    <t>41st Trg Rgt</t>
  </si>
  <si>
    <t>42nd Trg Rgt</t>
  </si>
  <si>
    <t>43rd Trg Rgt</t>
  </si>
  <si>
    <t>44th Trg Rgt</t>
  </si>
  <si>
    <t>51st Trg Rgt</t>
  </si>
  <si>
    <t xml:space="preserve">HL-6 </t>
  </si>
  <si>
    <t>52nd Trg Rgt</t>
  </si>
  <si>
    <t>53rd Trg Rgt</t>
  </si>
  <si>
    <t>61st Trg Rgt</t>
  </si>
  <si>
    <t>62nd Trg Rgt</t>
  </si>
  <si>
    <t>63rd Trg Rgt</t>
  </si>
  <si>
    <t>71st Trg Rgt</t>
  </si>
  <si>
    <t>72nd Trg Rgt</t>
  </si>
  <si>
    <t>73rd Trg Rgt</t>
  </si>
  <si>
    <t>81st Trg Rgt</t>
  </si>
  <si>
    <t>82nd Trg Rgt</t>
  </si>
  <si>
    <t>83rd Trg Rgt</t>
  </si>
  <si>
    <t>121st Trg Rgt</t>
  </si>
  <si>
    <t>122 Trg Rgt</t>
  </si>
  <si>
    <t>123 Trg Rgt</t>
  </si>
  <si>
    <t>131st Trg Rgt</t>
  </si>
  <si>
    <t>132 Trg Rgt</t>
  </si>
  <si>
    <t xml:space="preserve">Mudanjiang </t>
  </si>
  <si>
    <t xml:space="preserve">Note 33:  Weapons bay replaced with fuel tank for extended range.  1,000+ Q-5 variants built.  Q-5IV </t>
  </si>
  <si>
    <t>[Q-5III/Spare]</t>
  </si>
  <si>
    <t>[Q-5III]</t>
  </si>
  <si>
    <t>Interceptor</t>
  </si>
  <si>
    <t>Strike Fighter</t>
  </si>
  <si>
    <t>133 Trg Rgt</t>
  </si>
  <si>
    <t>134 Trg Rgt</t>
  </si>
  <si>
    <t>ASM Bomber (training service)</t>
  </si>
  <si>
    <t xml:space="preserve">Ninth              </t>
  </si>
  <si>
    <t>16th.</t>
  </si>
  <si>
    <t>Lanzhou</t>
  </si>
  <si>
    <t>Yinchuan</t>
  </si>
  <si>
    <t>JJ-6/J-5A/CJ-6/Y-5</t>
  </si>
  <si>
    <t>11x7x</t>
  </si>
  <si>
    <t>28 d 31'</t>
  </si>
  <si>
    <t>106 d 07'</t>
  </si>
  <si>
    <t>HJ-5</t>
  </si>
  <si>
    <t>Bomber Trainer (many EW variants)</t>
  </si>
  <si>
    <t>17th.</t>
  </si>
  <si>
    <t>J-6IV/Spare</t>
  </si>
  <si>
    <t>J-6IV</t>
  </si>
  <si>
    <t>JJ-6/CJ-6</t>
  </si>
  <si>
    <t>12x7x</t>
  </si>
  <si>
    <t>J-7D</t>
  </si>
  <si>
    <t>J-7</t>
  </si>
  <si>
    <t>J-7B</t>
  </si>
  <si>
    <t>J-7A</t>
  </si>
  <si>
    <t>J-7I.  Modified J-7 (MiG-21F-13) [Day]</t>
  </si>
  <si>
    <t>J-7II.  Modified J-7II [Day] Note 5</t>
  </si>
  <si>
    <t>Modified J-7IIA [AW, GA]  Note 36</t>
  </si>
  <si>
    <t>PLAAF variant of export J-7II [AW]  Note 9</t>
  </si>
  <si>
    <t>MiG-21F-13 [Day] 12 built</t>
  </si>
  <si>
    <t>J-7A/Spare</t>
  </si>
  <si>
    <t>Note 5:  The J-5 (MiG-17F),  J-6 (MiG-19S/SF); J-6C, J-6III, J-7A/IIA/B (MiG-21) and J-8IA are dayfighters.</t>
  </si>
  <si>
    <t>Note 41:  A J-7B is able to use the R.550 Magic AAM</t>
  </si>
  <si>
    <t>J-7B/Spare</t>
  </si>
  <si>
    <t>J-7G</t>
  </si>
  <si>
    <t xml:space="preserve">Mod. J-7E   [AW] </t>
  </si>
  <si>
    <t>FC-1; J-7G;J-7IIM, J-8IIH, J-8III, J-10, J-11(Su-27). JJ-11; Su-30</t>
  </si>
  <si>
    <t>J-7C; J-7IIH; J-6IV; J-5A; JJ-7</t>
  </si>
  <si>
    <t>J-5, J-6, J-6III, J-7II/A, J-8IA; JJ-6;  JJ-5</t>
  </si>
  <si>
    <t>J-7C/Spare</t>
  </si>
  <si>
    <t>Note 86: H-6 = Engine Test Bed</t>
  </si>
  <si>
    <t>Shenyang Aircraft Corporation 112 Factory [Note 86]</t>
  </si>
  <si>
    <t>Air Tanker [ex H-6]  Notes 7, 8 &amp; 12.</t>
  </si>
  <si>
    <t>Modified Z-5, entire run, AEW variant</t>
  </si>
  <si>
    <t>Air Tanker [Ex Y-8]; Note 21</t>
  </si>
  <si>
    <t>CJ-6D, HD-x, HG-x, HZ-5; JZ-x; Y-xD, Y-8E, misc. conversions.</t>
  </si>
  <si>
    <t>An-12B  Note 32 [2nd Digit = 1 or 2] [Note 87] 2 @ Xiaotangshan China Aviation Museum</t>
  </si>
  <si>
    <t>35 d 58'</t>
  </si>
  <si>
    <t>104 d 12'</t>
  </si>
  <si>
    <t>No</t>
  </si>
  <si>
    <t>H-6A</t>
  </si>
  <si>
    <t xml:space="preserve">Medium Bomber &amp; ex-Medium Bombers             </t>
  </si>
  <si>
    <t>18th.</t>
  </si>
  <si>
    <t>13x7x</t>
  </si>
  <si>
    <t>H-6E</t>
  </si>
  <si>
    <t>Medium Bomber Note 38</t>
  </si>
  <si>
    <t>139th</t>
  </si>
  <si>
    <t>10x7x</t>
  </si>
  <si>
    <t>Independent Regiment</t>
  </si>
  <si>
    <t>H-6F</t>
  </si>
  <si>
    <t>ASM Medium Bomber</t>
  </si>
  <si>
    <t>19th.</t>
  </si>
  <si>
    <t>Dongfeng</t>
  </si>
  <si>
    <t>J-7II</t>
  </si>
  <si>
    <t>JJ-6/CJ-6/J-5A/JJ-5</t>
  </si>
  <si>
    <t>11x8x</t>
  </si>
  <si>
    <t>42 d 40'</t>
  </si>
  <si>
    <t>125 d 29'</t>
  </si>
  <si>
    <t>Reserve Notes 6 &amp; 63</t>
  </si>
  <si>
    <t>H-6H</t>
  </si>
  <si>
    <t>21st.</t>
  </si>
  <si>
    <t>Jilin Erh Tai-Tzu</t>
  </si>
  <si>
    <t>Y-7/Spare</t>
  </si>
  <si>
    <t>Y-7(An-24)</t>
  </si>
  <si>
    <t>Y-7H(An-26)</t>
  </si>
  <si>
    <t>H-6X/H-9</t>
  </si>
  <si>
    <t>4xx1</t>
  </si>
  <si>
    <t>Note 92</t>
  </si>
  <si>
    <t>94th Trg Rgt</t>
  </si>
  <si>
    <t>95th Trg Rgt.</t>
  </si>
  <si>
    <t>96th Trg Rgt</t>
  </si>
  <si>
    <t>94-96th. regiments have a reserve fighter defense mission.</t>
  </si>
  <si>
    <t>60x5x</t>
  </si>
  <si>
    <t>61x5x</t>
  </si>
  <si>
    <t>62x5x</t>
  </si>
  <si>
    <t>Y-8(An-12)</t>
  </si>
  <si>
    <t>Vicount/IL-18D/V</t>
  </si>
  <si>
    <t>Note 78: Includes 1 Peking No. 1 (1958), 2 Vicount, 3 C-47</t>
  </si>
  <si>
    <t>13x8x</t>
  </si>
  <si>
    <t>44 d 01'</t>
  </si>
  <si>
    <t>126 d 23'</t>
  </si>
  <si>
    <t>Reserve Note 6</t>
  </si>
  <si>
    <t>HD-5</t>
  </si>
  <si>
    <t>HG-5  EW aircraft.</t>
  </si>
  <si>
    <t>22nd.</t>
  </si>
  <si>
    <t>Bomber</t>
  </si>
  <si>
    <t>Beijing</t>
  </si>
  <si>
    <t>Datong</t>
  </si>
  <si>
    <t>HJ-5/CJ-6/Y-5</t>
  </si>
  <si>
    <t>10x9x</t>
  </si>
  <si>
    <t>36 d 56'</t>
  </si>
  <si>
    <t>101 d 40'</t>
  </si>
  <si>
    <t>Datung, Ta-t'ung</t>
  </si>
  <si>
    <t>HD-6</t>
  </si>
  <si>
    <t>Recon/Elint/EW Note 42</t>
  </si>
  <si>
    <t>23rd.</t>
  </si>
  <si>
    <t>ELINT</t>
  </si>
  <si>
    <t>HD-6/H-5D</t>
  </si>
  <si>
    <t>11x9x</t>
  </si>
  <si>
    <t>Note 44</t>
  </si>
  <si>
    <t>HZ-5</t>
  </si>
  <si>
    <t>Recon &amp; EW variants</t>
  </si>
  <si>
    <t>24th.</t>
  </si>
  <si>
    <t>12x9x</t>
  </si>
  <si>
    <t>Planned YJ-63 ALCM carrier</t>
  </si>
  <si>
    <t>IL-12</t>
  </si>
  <si>
    <t>Transport [2nd Digit = 5]</t>
  </si>
  <si>
    <t>None</t>
  </si>
  <si>
    <t>Golmond</t>
  </si>
  <si>
    <t>Nanjing/Jinan</t>
  </si>
  <si>
    <t>Guangzhou/Chengdu</t>
  </si>
  <si>
    <t>Gen. Av.</t>
  </si>
  <si>
    <t>Wenjiang Airport</t>
  </si>
  <si>
    <t>1xx9x</t>
  </si>
  <si>
    <t>36 d 22'</t>
  </si>
  <si>
    <t>94 d 55'</t>
  </si>
  <si>
    <t>Dispersal Field</t>
  </si>
  <si>
    <t>IL-14</t>
  </si>
  <si>
    <t>Transport 1 ELINT variant</t>
  </si>
  <si>
    <t>144th.</t>
  </si>
  <si>
    <t>Tanker</t>
  </si>
  <si>
    <t>L-6/L-8</t>
  </si>
  <si>
    <t>L-6 [Navy]</t>
  </si>
  <si>
    <t>IL-78</t>
  </si>
  <si>
    <t>4xx9x</t>
  </si>
  <si>
    <t>Notes 12 &amp; 44</t>
  </si>
  <si>
    <t>IL-18</t>
  </si>
  <si>
    <t>Transport</t>
  </si>
  <si>
    <t xml:space="preserve">Ninth            </t>
  </si>
  <si>
    <t>25th.</t>
  </si>
  <si>
    <t>JJ-11/JJ-8/JJ-7/CJ-6A</t>
  </si>
  <si>
    <t>Su-27SK (Import or built from Russian kits) Note 19</t>
  </si>
  <si>
    <t>5xx7</t>
  </si>
  <si>
    <t>Special Missile Test Unit</t>
  </si>
  <si>
    <t>[J-7IIA]</t>
  </si>
  <si>
    <t>J-6/JJ-6/CJ-6A</t>
  </si>
  <si>
    <t>Known as Datong Qingshuihe</t>
  </si>
  <si>
    <t>Lingqiu</t>
  </si>
  <si>
    <t>Known as Datong Qingshuihe.  Alt. Base.</t>
  </si>
  <si>
    <t>Alternate Operating Base</t>
  </si>
  <si>
    <t>Note 63:  4th Fighter Division J-7Es (10055 through 10060 plus others) transferred to the 88th Fighter Regiment.</t>
  </si>
  <si>
    <t>Note 6:  Status uncertain.  May be reserve, disbanded or converted to a training unit.</t>
  </si>
  <si>
    <t>Q-5s transferred from 50th Division</t>
  </si>
  <si>
    <t>24 d 05'</t>
  </si>
  <si>
    <t>109 d 40'</t>
  </si>
  <si>
    <t>Combined with 21st Fighter Division</t>
  </si>
  <si>
    <t>Former J-8Es transferred to 30th Division</t>
  </si>
  <si>
    <t>JJ-5/JJ-7/JJ-8/CJ-6A</t>
  </si>
  <si>
    <t>41x9</t>
  </si>
  <si>
    <t>Tu-4E</t>
  </si>
  <si>
    <t>Drone carrier variant</t>
  </si>
  <si>
    <t>[Tu-4E]</t>
  </si>
  <si>
    <t>Shaoguan</t>
  </si>
  <si>
    <t>J-8IE</t>
  </si>
  <si>
    <t>JJ-8/CJ-6/Y-5</t>
  </si>
  <si>
    <t>11x0x</t>
  </si>
  <si>
    <t>24 d 59'</t>
  </si>
  <si>
    <t>113 d 26'</t>
  </si>
  <si>
    <t>Ch'ing Chiang, Note 63</t>
  </si>
  <si>
    <t>IL-76TD</t>
  </si>
  <si>
    <t>26th.</t>
  </si>
  <si>
    <t>Guangzhou East</t>
  </si>
  <si>
    <t>JJ-6/CJ-6/Y-5</t>
  </si>
  <si>
    <t>12x0x</t>
  </si>
  <si>
    <t>23 d 09'</t>
  </si>
  <si>
    <t>113 d 22'</t>
  </si>
  <si>
    <t>IL-76AEW</t>
  </si>
  <si>
    <t>A-50 AEW aircraft</t>
  </si>
  <si>
    <t>27th.</t>
  </si>
  <si>
    <t>Foshan</t>
  </si>
  <si>
    <t>J-7IIA/Spare</t>
  </si>
  <si>
    <t>J-7IIA</t>
  </si>
  <si>
    <t>JJ-7/CJ-6/Y-5</t>
  </si>
  <si>
    <t>13x0x</t>
  </si>
  <si>
    <t>Guongdong Province</t>
  </si>
  <si>
    <t>Fushan</t>
  </si>
  <si>
    <t>28th.</t>
  </si>
  <si>
    <t>Anqing North</t>
  </si>
  <si>
    <t>30x1x</t>
  </si>
  <si>
    <t>30 d 35'</t>
  </si>
  <si>
    <t>117 d 03'</t>
  </si>
  <si>
    <t>J-5</t>
  </si>
  <si>
    <t>MiG-17F [Day] Notes 5 &amp; 31</t>
  </si>
  <si>
    <t>29th.</t>
  </si>
  <si>
    <t>31x1x</t>
  </si>
  <si>
    <t>J-5A</t>
  </si>
  <si>
    <t>MiG-71PF [All weather]</t>
  </si>
  <si>
    <t>30th.</t>
  </si>
  <si>
    <t>32x1x</t>
  </si>
  <si>
    <t>MiG-19S/SF [Day] Notes 5 &amp; 28</t>
  </si>
  <si>
    <t>31st.</t>
  </si>
  <si>
    <t>Training</t>
  </si>
  <si>
    <t>Q-5IA/Spare</t>
  </si>
  <si>
    <t>Q-5IA</t>
  </si>
  <si>
    <t>JJ-6/CJ-6/JJ-5/Y-5</t>
  </si>
  <si>
    <t>30x2x</t>
  </si>
  <si>
    <t>Training Division Note 44</t>
  </si>
  <si>
    <t>J-6C</t>
  </si>
  <si>
    <t>Slightly enhanced J-6 [Day]</t>
  </si>
  <si>
    <t>34th.</t>
  </si>
  <si>
    <t>31x3x</t>
  </si>
  <si>
    <t>36 d 40'</t>
  </si>
  <si>
    <t>116 d 47'</t>
  </si>
  <si>
    <t>J-6III</t>
  </si>
  <si>
    <t>Enhanced J-6C [Day] Note 5</t>
  </si>
  <si>
    <t>35th.</t>
  </si>
  <si>
    <t>J-6C/Spare</t>
  </si>
  <si>
    <t>32x3x</t>
  </si>
  <si>
    <t>J-6A Mod. J-6C [All Wthr.]</t>
  </si>
  <si>
    <t>36th.</t>
  </si>
  <si>
    <t>33x3x</t>
  </si>
  <si>
    <t>J-7I</t>
  </si>
  <si>
    <t>MiG-21F-13 [Day]</t>
  </si>
  <si>
    <t>Thirteenth</t>
  </si>
  <si>
    <t>37th.</t>
  </si>
  <si>
    <t>Wuhan</t>
  </si>
  <si>
    <t>Y-8</t>
  </si>
  <si>
    <t>Y-5</t>
  </si>
  <si>
    <t>CJ-6</t>
  </si>
  <si>
    <t>3nx4x</t>
  </si>
  <si>
    <t>30 d 31'</t>
  </si>
  <si>
    <t>114 d 18'</t>
  </si>
  <si>
    <t>Note 11</t>
  </si>
  <si>
    <t>Modified J-7I (MiG-21F-13) [Day]</t>
  </si>
  <si>
    <t>38th.</t>
  </si>
  <si>
    <t>LI-2</t>
  </si>
  <si>
    <t>Modified J-7II [Day] Note 5</t>
  </si>
  <si>
    <t>39th.</t>
  </si>
  <si>
    <t>Y-7H/An-26</t>
  </si>
  <si>
    <t>Y-7H</t>
  </si>
  <si>
    <t>Y-7/An-24</t>
  </si>
  <si>
    <t>Modified J-7II [Day] Notes 5 &amp; 41</t>
  </si>
  <si>
    <t>Fourteenth</t>
  </si>
  <si>
    <t>40th.</t>
  </si>
  <si>
    <t>Nanchang Xiangtang</t>
  </si>
  <si>
    <t>JJ-6/JJ-8/CJ-6/Y-5</t>
  </si>
  <si>
    <t>31x5x</t>
  </si>
  <si>
    <t>28 d 23'</t>
  </si>
  <si>
    <t>115 d 50'</t>
  </si>
  <si>
    <t>J-7IIH</t>
  </si>
  <si>
    <t>Modified J-7IIA [AW]  Note 36</t>
  </si>
  <si>
    <t>41st.</t>
  </si>
  <si>
    <t>Zhangshu</t>
  </si>
  <si>
    <t>J-6III/Spare</t>
  </si>
  <si>
    <t>32x5x</t>
  </si>
  <si>
    <t>28 d 01'</t>
  </si>
  <si>
    <t>115 d 32'</t>
  </si>
  <si>
    <t>J-7IIM</t>
  </si>
  <si>
    <t>Export J-7II [AW]  Note 9</t>
  </si>
  <si>
    <t>42nd.</t>
  </si>
  <si>
    <t>33x5x</t>
  </si>
  <si>
    <t>J-7III</t>
  </si>
  <si>
    <t>Modified J-7II  [AW] Note 37</t>
  </si>
  <si>
    <t xml:space="preserve">Tenth              </t>
  </si>
  <si>
    <t>Fifteenth</t>
  </si>
  <si>
    <t>43rd.</t>
  </si>
  <si>
    <t>Zhangjiakou</t>
  </si>
  <si>
    <t>31x6x</t>
  </si>
  <si>
    <t>40 d 45'</t>
  </si>
  <si>
    <t>114 d 53'</t>
  </si>
  <si>
    <t>Major Mod. J-7II   [AW] Note 4</t>
  </si>
  <si>
    <t>44th.</t>
  </si>
  <si>
    <t>32x6x</t>
  </si>
  <si>
    <t>J-8IA</t>
  </si>
  <si>
    <t>Mod J-8 [2 eng. J-7 mod.][Day]</t>
  </si>
  <si>
    <t>45th.</t>
  </si>
  <si>
    <t>33x6x</t>
  </si>
  <si>
    <t>J-8E Minor mod. of J-8IA</t>
  </si>
  <si>
    <t>Sixteenth</t>
  </si>
  <si>
    <t>46th.</t>
  </si>
  <si>
    <t>Quingdao</t>
  </si>
  <si>
    <t>31x7x</t>
  </si>
  <si>
    <t>36 d 09'</t>
  </si>
  <si>
    <t>120 d 23'</t>
  </si>
  <si>
    <t>J-8B Major mod. of J-8IA</t>
  </si>
  <si>
    <t>47th.</t>
  </si>
  <si>
    <t>32x7x</t>
  </si>
  <si>
    <t>J-8D Refueling mod of J-8IIB</t>
  </si>
  <si>
    <t>48th.</t>
  </si>
  <si>
    <t>33x7x</t>
  </si>
  <si>
    <t>J-8IIH</t>
  </si>
  <si>
    <t>J-8M Enhanced J-8IIB</t>
  </si>
  <si>
    <t>Seventeenth</t>
  </si>
  <si>
    <t>49th.</t>
  </si>
  <si>
    <t>Tangshan</t>
  </si>
  <si>
    <t>31x8x</t>
  </si>
  <si>
    <t>39 d 40'</t>
  </si>
  <si>
    <t>117 d 09'</t>
  </si>
  <si>
    <t>J-8III</t>
  </si>
  <si>
    <t xml:space="preserve">J-8C Multi-role development. </t>
  </si>
  <si>
    <t>50th.</t>
  </si>
  <si>
    <t>32x8x</t>
  </si>
  <si>
    <t>J-10</t>
  </si>
  <si>
    <t>Based on Lavi technology</t>
  </si>
  <si>
    <t>51st.</t>
  </si>
  <si>
    <t>33x8x</t>
  </si>
  <si>
    <t>Su-27; Note 19</t>
  </si>
  <si>
    <t>Eighteenth</t>
  </si>
  <si>
    <t>52nd.</t>
  </si>
  <si>
    <t>Changsha Datuopu</t>
  </si>
  <si>
    <t>31x9x</t>
  </si>
  <si>
    <t>28 d 04'</t>
  </si>
  <si>
    <t>112 d 57'</t>
  </si>
  <si>
    <t>JJ-5</t>
  </si>
  <si>
    <t xml:space="preserve">MiG-15UTI trainer Note 20 </t>
  </si>
  <si>
    <t>53rd.</t>
  </si>
  <si>
    <t>32x9x</t>
  </si>
  <si>
    <t>JJ-6</t>
  </si>
  <si>
    <t>Mod. J-6C trainer. 634 made.</t>
  </si>
  <si>
    <t>54th.</t>
  </si>
  <si>
    <t>33x9x</t>
  </si>
  <si>
    <t>JJ-7</t>
  </si>
  <si>
    <t>Nineteenth</t>
  </si>
  <si>
    <t>55th.</t>
  </si>
  <si>
    <t>Zhengzhou</t>
  </si>
  <si>
    <t>JJ-11/JJ-5/J-6/CJ-6</t>
  </si>
  <si>
    <t>31x0x</t>
  </si>
  <si>
    <t>34 d 47'</t>
  </si>
  <si>
    <t>133 d 18'</t>
  </si>
  <si>
    <t>JJ-8</t>
  </si>
  <si>
    <t>56th.</t>
  </si>
  <si>
    <t>32x0x</t>
  </si>
  <si>
    <t>JJ-11</t>
  </si>
  <si>
    <t>Su-27UBK</t>
  </si>
  <si>
    <t>57th.</t>
  </si>
  <si>
    <t>33x0x</t>
  </si>
  <si>
    <t>Twentieth</t>
  </si>
  <si>
    <t>58th.</t>
  </si>
  <si>
    <t>Gongzhuling</t>
  </si>
  <si>
    <t>H-5M/Spare</t>
  </si>
  <si>
    <t>HJ-5/CJ-6/J-5A/JJ-5</t>
  </si>
  <si>
    <t>20x1x</t>
  </si>
  <si>
    <t xml:space="preserve">Jilin Province </t>
  </si>
  <si>
    <t>Training Division</t>
  </si>
  <si>
    <t>JZ-5</t>
  </si>
  <si>
    <t>Recon</t>
  </si>
  <si>
    <t>61st.</t>
  </si>
  <si>
    <t>Mudanjiang/Hailang</t>
  </si>
  <si>
    <t>21x2x</t>
  </si>
  <si>
    <t>44 d 31'</t>
  </si>
  <si>
    <t>129 d 35'</t>
  </si>
  <si>
    <t>JZ-6</t>
  </si>
  <si>
    <t>Similar to MiG-19R Note 30</t>
  </si>
  <si>
    <t>62nd.</t>
  </si>
  <si>
    <t>22x2x</t>
  </si>
  <si>
    <t>JZ-7</t>
  </si>
  <si>
    <t>63rd.</t>
  </si>
  <si>
    <t>23x2x</t>
  </si>
  <si>
    <t>JZ-8</t>
  </si>
  <si>
    <t>Recon [Acquiring]</t>
  </si>
  <si>
    <t>64th.</t>
  </si>
  <si>
    <t>Mudanjiang/Donjing</t>
  </si>
  <si>
    <t>Q-5III/Spare</t>
  </si>
  <si>
    <t>Q-5III</t>
  </si>
  <si>
    <t>20x3x</t>
  </si>
  <si>
    <t>44 d 08'</t>
  </si>
  <si>
    <t>129 d 14'</t>
  </si>
  <si>
    <t>L-6</t>
  </si>
  <si>
    <t>ex H-6  Notes 7, 8 &amp; 12.</t>
  </si>
  <si>
    <t>65th.</t>
  </si>
  <si>
    <t>21x3x</t>
  </si>
  <si>
    <t>L-8</t>
  </si>
  <si>
    <t>[Ex Y-8]; Note 21</t>
  </si>
  <si>
    <t>66th.</t>
  </si>
  <si>
    <t>Q-5II/Spare</t>
  </si>
  <si>
    <t>Q-5II</t>
  </si>
  <si>
    <t>22x3x</t>
  </si>
  <si>
    <t>Li-2</t>
  </si>
  <si>
    <t>J-7C</t>
  </si>
  <si>
    <t>Unarmed (Air Demonstration Team variant)</t>
  </si>
  <si>
    <t>J-7E; J-7IIH; J-7IIM; J-8IE; J-8IIB, J-8IID, JJ-8</t>
  </si>
  <si>
    <t>CJ-6, J-7EB, JL-8, Dedicated Trainer Aircraft (other than figher planes)</t>
  </si>
  <si>
    <t>30x6x</t>
  </si>
  <si>
    <t>25x0x</t>
  </si>
  <si>
    <t>J-7D/Spare</t>
  </si>
  <si>
    <t>Wendeng ?</t>
  </si>
  <si>
    <t>J-7III originally.  Modified MiG-21MF  [AW] Note 37</t>
  </si>
  <si>
    <t>DC-3 Copy</t>
  </si>
  <si>
    <t>67 to 69th.</t>
  </si>
  <si>
    <t>2xx4x</t>
  </si>
  <si>
    <t>Apparently Disbanded</t>
  </si>
  <si>
    <t>Mi-8</t>
  </si>
  <si>
    <t xml:space="preserve">24th.       </t>
  </si>
  <si>
    <t>70th.</t>
  </si>
  <si>
    <t>Yangcun</t>
  </si>
  <si>
    <t>20x4x</t>
  </si>
  <si>
    <t>Tianjin City</t>
  </si>
  <si>
    <t>Showcase Unit, Note 63</t>
  </si>
  <si>
    <t>N-5A</t>
  </si>
  <si>
    <t>Agricultural  5 Longken Gen. Av.</t>
  </si>
  <si>
    <t>71st.</t>
  </si>
  <si>
    <t>21x4x</t>
  </si>
  <si>
    <t>Q-5</t>
  </si>
  <si>
    <t>Major mod of J-6   Note 34</t>
  </si>
  <si>
    <t>72nd.</t>
  </si>
  <si>
    <t>22x4x</t>
  </si>
  <si>
    <t>Q-5I</t>
  </si>
  <si>
    <t>Major mod. of Q-5  Note 33</t>
  </si>
  <si>
    <t>73 to 75th.</t>
  </si>
  <si>
    <t>Lintong</t>
  </si>
  <si>
    <t>2xx6x</t>
  </si>
  <si>
    <t>34 d 22'</t>
  </si>
  <si>
    <t>109 d 06'</t>
  </si>
  <si>
    <t>Refuelable Q-5</t>
  </si>
  <si>
    <t xml:space="preserve">26th.      </t>
  </si>
  <si>
    <t>76th.</t>
  </si>
  <si>
    <t>Yiwu</t>
  </si>
  <si>
    <t>21x7x</t>
  </si>
  <si>
    <t>32 d 15'</t>
  </si>
  <si>
    <t>121 d 30'</t>
  </si>
  <si>
    <t>New airfield not on chart. Note 63</t>
  </si>
  <si>
    <t>Note 35</t>
  </si>
  <si>
    <t>77th.</t>
  </si>
  <si>
    <t>22x7x</t>
  </si>
  <si>
    <t>29 d 20'</t>
  </si>
  <si>
    <t>120 d 02'</t>
  </si>
  <si>
    <t>Q-5C Imp. Q-5II  Note 47</t>
  </si>
  <si>
    <t>78th.</t>
  </si>
  <si>
    <t>23x7x</t>
  </si>
  <si>
    <t>Yiwi</t>
  </si>
  <si>
    <t>Q-5D Imp. Q-5III Note 45</t>
  </si>
  <si>
    <t>79th.</t>
  </si>
  <si>
    <t>Laohekou</t>
  </si>
  <si>
    <t>21x8x</t>
  </si>
  <si>
    <t>32 d 35' ?</t>
  </si>
  <si>
    <t>109 d 20' ?</t>
  </si>
  <si>
    <t>Luhokou, Reserve Unit</t>
  </si>
  <si>
    <t>Q-5V</t>
  </si>
  <si>
    <t>Q-5E/F Imp. Q-5IV  Note 46</t>
  </si>
  <si>
    <t>80th.</t>
  </si>
  <si>
    <t>22x8x</t>
  </si>
  <si>
    <t>Same as above</t>
  </si>
  <si>
    <t>S-76/76C</t>
  </si>
  <si>
    <t>Note 66 [Many for SAR]</t>
  </si>
  <si>
    <t>81st.</t>
  </si>
  <si>
    <t>23x8x</t>
  </si>
  <si>
    <t>40 on order;  Mod. Su-27</t>
  </si>
  <si>
    <t xml:space="preserve">28th.            </t>
  </si>
  <si>
    <t>82nd.</t>
  </si>
  <si>
    <t>Hangzhou Jinagqiao</t>
  </si>
  <si>
    <t>Q-5IIV</t>
  </si>
  <si>
    <t>20x9x</t>
  </si>
  <si>
    <t>30 d 20'</t>
  </si>
  <si>
    <t>120 d 13'</t>
  </si>
  <si>
    <t xml:space="preserve">23x9x also seen.  </t>
  </si>
  <si>
    <t>Trident</t>
  </si>
  <si>
    <t xml:space="preserve">Airliner 1 ELINT variant </t>
  </si>
  <si>
    <t>83rd.</t>
  </si>
  <si>
    <t>Hangzhou Jiangqiao</t>
  </si>
  <si>
    <t>21x9x</t>
  </si>
  <si>
    <t>30 d 42'</t>
  </si>
  <si>
    <t>120 d 41'</t>
  </si>
  <si>
    <t>Tu-154M</t>
  </si>
  <si>
    <t>Airliner 4 VIP/Comm/Elint variants. Note 73</t>
  </si>
  <si>
    <t>84th.</t>
  </si>
  <si>
    <t>Jiaxing</t>
  </si>
  <si>
    <t>22x9x</t>
  </si>
  <si>
    <t>28 d 58'</t>
  </si>
  <si>
    <t>118 d 54'</t>
  </si>
  <si>
    <t>Type II</t>
  </si>
  <si>
    <t>71xx</t>
  </si>
  <si>
    <t>78xx</t>
  </si>
  <si>
    <t>3rd Ind Xpt</t>
  </si>
  <si>
    <t>4xx3</t>
  </si>
  <si>
    <t>5th Ind Xpt</t>
  </si>
  <si>
    <t>4xx5</t>
  </si>
  <si>
    <t>Transport  Negotiating lease of an unknown number from Russia.</t>
  </si>
  <si>
    <t>B-4069 to 4087?  5th Ind. Transport Rgt.</t>
  </si>
  <si>
    <t>B-4050 to 4068?  3rd. Ind. Transport Rgt.</t>
  </si>
  <si>
    <t xml:space="preserve">13th Independent Transport Rgt.  Note 63 </t>
  </si>
  <si>
    <t>21st Ind. Transport Rgt. Reserve Regiment</t>
  </si>
  <si>
    <t>5xx2</t>
  </si>
  <si>
    <t xml:space="preserve">Second Special VIP Regiment </t>
  </si>
  <si>
    <t>Formerly 5xx1  First Special VIP Rgt. (Helo)</t>
  </si>
  <si>
    <t>The Z-9s are reported to be subordinate to the First Special VIP Regiment (Helicopter), 34th Air Division (Transport).</t>
  </si>
  <si>
    <t>Sek Kong</t>
  </si>
  <si>
    <t>Z-9A (HKCR)</t>
  </si>
  <si>
    <t>4th Unit, att. To Hong Kong Composite Rgt.</t>
  </si>
  <si>
    <t>Note 74:  The J-8s of the Composite Group Hong Kong are detached from 25th Fighter Regiment (Shaoguan).</t>
  </si>
  <si>
    <t>J-8IIB (HKCR)</t>
  </si>
  <si>
    <t>3rd. unit, Att. To Hong Kong Composite Rgt.</t>
  </si>
  <si>
    <t>B-41xx</t>
  </si>
  <si>
    <t>Formerly 4xx1 Reserve Regiment Note 89</t>
  </si>
  <si>
    <t>[Tu-154M]</t>
  </si>
  <si>
    <t>]Tu-154M]</t>
  </si>
  <si>
    <t>[B-737]</t>
  </si>
  <si>
    <t>Reserve Regiment Note 89</t>
  </si>
  <si>
    <t>1st CUA Rgt.</t>
  </si>
  <si>
    <t>2nd CUA Rgt.</t>
  </si>
  <si>
    <t>3rd CUA Rgt.</t>
  </si>
  <si>
    <t>[IL-76/Spare]</t>
  </si>
  <si>
    <t>B-42xx</t>
  </si>
  <si>
    <t>[IL-76]</t>
  </si>
  <si>
    <t>CRJ-50</t>
  </si>
  <si>
    <t xml:space="preserve">Bombardier airliner </t>
  </si>
  <si>
    <t>2nd Sp VIP</t>
  </si>
  <si>
    <t>1st Sp VIP</t>
  </si>
  <si>
    <t>Bell214(VIP)</t>
  </si>
  <si>
    <t>AS-332 (VIP)</t>
  </si>
  <si>
    <t>2 &amp; 3 Unit att. To PLAAC VIP Squadron</t>
  </si>
  <si>
    <t>Beijing Tongxian</t>
  </si>
  <si>
    <t>39 d 48'</t>
  </si>
  <si>
    <t>116 d 42'</t>
  </si>
  <si>
    <t>B-4x0x</t>
  </si>
  <si>
    <t>Formerly 50x5x. Reserve Regiment</t>
  </si>
  <si>
    <t>B-4x1x</t>
  </si>
  <si>
    <t xml:space="preserve">Formerly 51x5x  Note 11 </t>
  </si>
  <si>
    <t>New ID numbers:  B-4030 to 4049</t>
  </si>
  <si>
    <t>4th Ind Util</t>
  </si>
  <si>
    <t>Utility</t>
  </si>
  <si>
    <t>Electronic mod. of Tu-154M  Note 50</t>
  </si>
  <si>
    <t>85th.</t>
  </si>
  <si>
    <t>Quzhou</t>
  </si>
  <si>
    <t>21x0x</t>
  </si>
  <si>
    <t>29 d 58'</t>
  </si>
  <si>
    <t>Suzhou, Note 63</t>
  </si>
  <si>
    <t>Y-5N</t>
  </si>
  <si>
    <t>Mod An-2T (some earlier models included)</t>
  </si>
  <si>
    <t>86th.</t>
  </si>
  <si>
    <t>22x0x</t>
  </si>
  <si>
    <t>Y-7</t>
  </si>
  <si>
    <t>An-24 Note 69</t>
  </si>
  <si>
    <t>87th.</t>
  </si>
  <si>
    <t xml:space="preserve">J-6 </t>
  </si>
  <si>
    <t>23x0x</t>
  </si>
  <si>
    <t>An-26 [Former Y-14][2nd. Digit = 3]</t>
  </si>
  <si>
    <t>88th.</t>
  </si>
  <si>
    <t>Dandong</t>
  </si>
  <si>
    <t>J-8IA/Spare</t>
  </si>
  <si>
    <t>JJ-6/JJ-7/JJ-8/CJ-6</t>
  </si>
  <si>
    <t>51x1x</t>
  </si>
  <si>
    <t xml:space="preserve">40 d 02'    </t>
  </si>
  <si>
    <t>124 d 18'</t>
  </si>
  <si>
    <t>Tantung</t>
  </si>
  <si>
    <t>An-12B  Note 32 [2nd Digit = 1 or 2] 9 tanker</t>
  </si>
  <si>
    <t>89th.</t>
  </si>
  <si>
    <t>52x1x</t>
  </si>
  <si>
    <t>Y-8E</t>
  </si>
  <si>
    <t>Recon drone carrier  Note 40</t>
  </si>
  <si>
    <t>90th.</t>
  </si>
  <si>
    <t>53x1x</t>
  </si>
  <si>
    <t>Y-11</t>
  </si>
  <si>
    <t>42 A model 8 B model.</t>
  </si>
  <si>
    <t>91st.</t>
  </si>
  <si>
    <t>51x2x</t>
  </si>
  <si>
    <t>Y-12</t>
  </si>
  <si>
    <t>Note 67</t>
  </si>
  <si>
    <t>101 exported worldwide.</t>
  </si>
  <si>
    <t>93rd.</t>
  </si>
  <si>
    <t>53x2x</t>
  </si>
  <si>
    <t>No 92nd. Regiment</t>
  </si>
  <si>
    <t>Z-5</t>
  </si>
  <si>
    <t>Mi-4 Helo, 86 civil passenger, 7 agricultural</t>
  </si>
  <si>
    <t>32nd.</t>
  </si>
  <si>
    <t>94th.</t>
  </si>
  <si>
    <t>Rugao</t>
  </si>
  <si>
    <t>50x3x</t>
  </si>
  <si>
    <t>32 d 23'</t>
  </si>
  <si>
    <t>120 d 33'</t>
  </si>
  <si>
    <t>Training Division Note 50</t>
  </si>
  <si>
    <t>Z-5EW</t>
  </si>
  <si>
    <t>Modified Z-5, entire run, ELINT variant</t>
  </si>
  <si>
    <t>33rd.</t>
  </si>
  <si>
    <t>97th.</t>
  </si>
  <si>
    <t>Chengdu</t>
  </si>
  <si>
    <t>Chongqing Baishiyi</t>
  </si>
  <si>
    <t>JJ-11/JJ-5/JJ-7/CJ-6</t>
  </si>
  <si>
    <t>50x4x</t>
  </si>
  <si>
    <t>29 d 30'</t>
  </si>
  <si>
    <t>106 d 22'</t>
  </si>
  <si>
    <t>Z-5SAR</t>
  </si>
  <si>
    <t>Modified Z-5, entire run, Search and Rescue</t>
  </si>
  <si>
    <t>98th.</t>
  </si>
  <si>
    <t>Z-8SAR</t>
  </si>
  <si>
    <t>Helo [Air force ASW, SAR;  Civil:  firefighting]</t>
  </si>
  <si>
    <t>99th.</t>
  </si>
  <si>
    <t>Z-9A</t>
  </si>
  <si>
    <t>Helo (5 to Shenzen Financial Leasing Co.)</t>
  </si>
  <si>
    <t xml:space="preserve">34th.             </t>
  </si>
  <si>
    <t>100th.</t>
  </si>
  <si>
    <t>Bejing Nanyuan</t>
  </si>
  <si>
    <t>Trident 1/2</t>
  </si>
  <si>
    <t>Vicount</t>
  </si>
  <si>
    <t>IL-18 D/V</t>
  </si>
  <si>
    <t>CJ-6/C-47</t>
  </si>
  <si>
    <t>50x5x</t>
  </si>
  <si>
    <t>39 d 47'</t>
  </si>
  <si>
    <t>116 d 23'</t>
  </si>
  <si>
    <t>VIP Regiment Note 76</t>
  </si>
  <si>
    <t>Z-11</t>
  </si>
  <si>
    <t>26 d 42'</t>
  </si>
  <si>
    <t>Note 44:  8th and 48th Bomber Divisions merged into a combined unit.</t>
  </si>
  <si>
    <t>112 d 54'</t>
  </si>
  <si>
    <t>Helo (4 to Harbin Aircraft Industry Group)</t>
  </si>
  <si>
    <t>101st.</t>
  </si>
  <si>
    <t>Y-8/An-12P</t>
  </si>
  <si>
    <t>Y-8 (tanker)</t>
  </si>
  <si>
    <t>51x5x</t>
  </si>
  <si>
    <t>Misc.Spt.</t>
  </si>
  <si>
    <t>1 to Chongqing Three Gorges Gen. Av. Airline</t>
  </si>
  <si>
    <t>102nd.</t>
  </si>
  <si>
    <t>Shahezheng</t>
  </si>
  <si>
    <t>Tu-154M/T2</t>
  </si>
  <si>
    <t>IL-76MD</t>
  </si>
  <si>
    <t>Y-7/An-30</t>
  </si>
  <si>
    <t>52x5x</t>
  </si>
  <si>
    <t>40 d 10'</t>
  </si>
  <si>
    <t>116 d 12'</t>
  </si>
  <si>
    <t>Shahezhen Note 50</t>
  </si>
  <si>
    <t>Misc.Xpt.</t>
  </si>
  <si>
    <t>Note 77</t>
  </si>
  <si>
    <t>103rd.</t>
  </si>
  <si>
    <t>Shantou</t>
  </si>
  <si>
    <t>51x6x</t>
  </si>
  <si>
    <t>23 d 25'</t>
  </si>
  <si>
    <t>116 d 45'</t>
  </si>
  <si>
    <t>S-300</t>
  </si>
  <si>
    <t>Misc.Hel.</t>
  </si>
  <si>
    <t>Note 65</t>
  </si>
  <si>
    <t>104th.</t>
  </si>
  <si>
    <t>1st. Ind. Xpt.</t>
  </si>
  <si>
    <t>First Independent Transport Regiment</t>
  </si>
  <si>
    <t>9th Ind Rcn</t>
  </si>
  <si>
    <t>9th Independent Reconnaissance Rgt.</t>
  </si>
  <si>
    <t>CJ-6A/Li-2</t>
  </si>
  <si>
    <t>52x6x</t>
  </si>
  <si>
    <t>Bombers (Med)</t>
  </si>
  <si>
    <t>H-6x</t>
  </si>
  <si>
    <t>105th.</t>
  </si>
  <si>
    <t>53x6x</t>
  </si>
  <si>
    <t>Bombers (Atk)</t>
  </si>
  <si>
    <t>H-5x, Q-5, FBC-2/JH-7A</t>
  </si>
  <si>
    <t xml:space="preserve">36th.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</si>
</sst>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15" applyNumberFormat="1" applyAlignment="1">
      <alignment/>
    </xf>
    <xf numFmtId="43" fontId="0" fillId="0" borderId="0" xfId="15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7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7109375" style="0" customWidth="1"/>
    <col min="2" max="2" width="10.7109375" style="0" customWidth="1"/>
    <col min="3" max="3" width="11.421875" style="0" customWidth="1"/>
    <col min="4" max="4" width="11.28125" style="0" customWidth="1"/>
    <col min="5" max="5" width="10.7109375" style="0" customWidth="1"/>
    <col min="6" max="6" width="19.28125" style="0" customWidth="1"/>
    <col min="7" max="8" width="6.7109375" style="0" customWidth="1"/>
    <col min="9" max="9" width="12.28125" style="0" customWidth="1"/>
    <col min="10" max="10" width="6.7109375" style="0" customWidth="1"/>
    <col min="11" max="11" width="10.8515625" style="0" customWidth="1"/>
    <col min="12" max="12" width="7.7109375" style="0" customWidth="1"/>
    <col min="13" max="13" width="11.57421875" style="0" customWidth="1"/>
    <col min="14" max="14" width="6.7109375" style="0" customWidth="1"/>
    <col min="15" max="15" width="11.8515625" style="0" customWidth="1"/>
    <col min="16" max="17" width="6.7109375" style="0" customWidth="1"/>
    <col min="18" max="18" width="7.28125" style="0" customWidth="1"/>
    <col min="19" max="19" width="6.7109375" style="0" customWidth="1"/>
    <col min="20" max="20" width="19.8515625" style="0" customWidth="1"/>
    <col min="21" max="21" width="9.7109375" style="0" customWidth="1"/>
    <col min="22" max="22" width="10.140625" style="0" customWidth="1"/>
    <col min="23" max="23" width="11.28125" style="0" customWidth="1"/>
    <col min="24" max="24" width="10.7109375" style="0" customWidth="1"/>
    <col min="25" max="25" width="11.7109375" style="0" customWidth="1"/>
    <col min="26" max="26" width="16.7109375" style="0" customWidth="1"/>
    <col min="27" max="27" width="11.7109375" style="0" customWidth="1"/>
    <col min="29" max="29" width="10.8515625" style="0" customWidth="1"/>
    <col min="30" max="30" width="9.00390625" style="0" customWidth="1"/>
    <col min="32" max="32" width="8.7109375" style="0" customWidth="1"/>
    <col min="33" max="33" width="8.57421875" style="0" customWidth="1"/>
    <col min="34" max="34" width="8.7109375" style="0" customWidth="1"/>
    <col min="35" max="35" width="8.140625" style="0" customWidth="1"/>
    <col min="38" max="38" width="10.28125" style="0" customWidth="1"/>
  </cols>
  <sheetData>
    <row r="1" spans="1:39" ht="12.75">
      <c r="A1" s="10" t="s">
        <v>1066</v>
      </c>
      <c r="B1" s="10" t="s">
        <v>1067</v>
      </c>
      <c r="C1" s="10" t="s">
        <v>1068</v>
      </c>
      <c r="D1" s="10" t="s">
        <v>1069</v>
      </c>
      <c r="E1" s="10" t="s">
        <v>1070</v>
      </c>
      <c r="F1" s="10" t="s">
        <v>1071</v>
      </c>
      <c r="G1" s="10" t="s">
        <v>1072</v>
      </c>
      <c r="H1" s="10"/>
      <c r="I1" s="10"/>
      <c r="J1" s="10" t="s">
        <v>1073</v>
      </c>
      <c r="K1" s="10"/>
      <c r="L1" s="10" t="s">
        <v>1074</v>
      </c>
      <c r="M1" s="10"/>
      <c r="N1" s="10" t="s">
        <v>1075</v>
      </c>
      <c r="O1" s="10"/>
      <c r="P1" s="10" t="s">
        <v>1076</v>
      </c>
      <c r="Q1" s="10"/>
      <c r="R1" s="10"/>
      <c r="S1" s="10"/>
      <c r="T1" s="10"/>
      <c r="U1" s="10" t="s">
        <v>1077</v>
      </c>
      <c r="V1" s="10" t="s">
        <v>1078</v>
      </c>
      <c r="W1" s="10" t="s">
        <v>1079</v>
      </c>
      <c r="X1" s="10" t="s">
        <v>1080</v>
      </c>
      <c r="Y1" s="10" t="s">
        <v>1081</v>
      </c>
      <c r="Z1" s="10" t="s">
        <v>1082</v>
      </c>
      <c r="AA1" s="10" t="s">
        <v>1083</v>
      </c>
      <c r="AC1" s="10" t="s">
        <v>1084</v>
      </c>
      <c r="AD1" s="10" t="s">
        <v>1085</v>
      </c>
      <c r="AE1" s="10" t="s">
        <v>865</v>
      </c>
      <c r="AF1" s="10" t="s">
        <v>1087</v>
      </c>
      <c r="AG1" s="10" t="s">
        <v>1386</v>
      </c>
      <c r="AH1" s="10" t="s">
        <v>1089</v>
      </c>
      <c r="AI1" s="10" t="s">
        <v>1090</v>
      </c>
      <c r="AJ1" t="s">
        <v>867</v>
      </c>
      <c r="AM1" t="s">
        <v>866</v>
      </c>
    </row>
    <row r="2" spans="1:36" ht="12.75">
      <c r="A2" s="11" t="s">
        <v>1091</v>
      </c>
      <c r="B2" s="10"/>
      <c r="C2" s="10"/>
      <c r="D2" s="10"/>
      <c r="E2" s="10" t="s">
        <v>1092</v>
      </c>
      <c r="F2" s="10"/>
      <c r="G2" s="10" t="s">
        <v>1093</v>
      </c>
      <c r="H2" s="10" t="s">
        <v>1094</v>
      </c>
      <c r="I2" s="10" t="s">
        <v>1095</v>
      </c>
      <c r="J2" s="10" t="s">
        <v>1096</v>
      </c>
      <c r="K2" s="10" t="s">
        <v>1084</v>
      </c>
      <c r="L2" s="10" t="s">
        <v>1096</v>
      </c>
      <c r="M2" s="10" t="s">
        <v>1084</v>
      </c>
      <c r="N2" s="10" t="s">
        <v>1096</v>
      </c>
      <c r="O2" s="10" t="s">
        <v>1084</v>
      </c>
      <c r="P2" s="10" t="s">
        <v>1093</v>
      </c>
      <c r="Q2" s="10" t="s">
        <v>1094</v>
      </c>
      <c r="R2" s="10" t="s">
        <v>1097</v>
      </c>
      <c r="S2" s="10" t="s">
        <v>1098</v>
      </c>
      <c r="T2" s="10" t="s">
        <v>1095</v>
      </c>
      <c r="U2" s="10"/>
      <c r="V2" s="10"/>
      <c r="W2" s="10"/>
      <c r="X2" s="10"/>
      <c r="Y2" s="10"/>
      <c r="Z2" s="10"/>
      <c r="AA2" s="10"/>
      <c r="AC2" t="s">
        <v>1099</v>
      </c>
      <c r="AD2">
        <v>0</v>
      </c>
      <c r="AE2">
        <f>+G217</f>
        <v>0</v>
      </c>
      <c r="AF2">
        <f>+G228-G217</f>
        <v>16</v>
      </c>
      <c r="AG2">
        <v>0</v>
      </c>
      <c r="AH2">
        <v>0</v>
      </c>
      <c r="AI2">
        <f>+AD2+AE2+AF2+AG2+AH2</f>
        <v>16</v>
      </c>
      <c r="AJ2" t="s">
        <v>1053</v>
      </c>
    </row>
    <row r="3" spans="1:36" ht="12.75">
      <c r="A3" t="s">
        <v>1101</v>
      </c>
      <c r="B3" t="s">
        <v>1101</v>
      </c>
      <c r="C3" t="s">
        <v>1101</v>
      </c>
      <c r="D3" t="s">
        <v>650</v>
      </c>
      <c r="E3" t="s">
        <v>1103</v>
      </c>
      <c r="F3" t="s">
        <v>1104</v>
      </c>
      <c r="G3">
        <v>8</v>
      </c>
      <c r="H3">
        <v>1</v>
      </c>
      <c r="I3" t="s">
        <v>938</v>
      </c>
      <c r="J3">
        <v>8</v>
      </c>
      <c r="K3" t="s">
        <v>1106</v>
      </c>
      <c r="L3">
        <v>0</v>
      </c>
      <c r="N3">
        <v>0</v>
      </c>
      <c r="P3">
        <v>2</v>
      </c>
      <c r="Q3">
        <v>0</v>
      </c>
      <c r="R3">
        <v>0</v>
      </c>
      <c r="S3">
        <v>4</v>
      </c>
      <c r="T3" t="s">
        <v>1405</v>
      </c>
      <c r="U3" t="s">
        <v>56</v>
      </c>
      <c r="V3" t="s">
        <v>1109</v>
      </c>
      <c r="W3" t="s">
        <v>1110</v>
      </c>
      <c r="X3" t="s">
        <v>1111</v>
      </c>
      <c r="Y3" t="s">
        <v>1160</v>
      </c>
      <c r="AC3" t="s">
        <v>1038</v>
      </c>
      <c r="AD3">
        <v>0</v>
      </c>
      <c r="AE3">
        <f>+H217</f>
        <v>0</v>
      </c>
      <c r="AF3">
        <f>+H228-H217</f>
        <v>12</v>
      </c>
      <c r="AG3">
        <v>0</v>
      </c>
      <c r="AH3">
        <v>0</v>
      </c>
      <c r="AI3">
        <f aca="true" t="shared" si="0" ref="AI3:AI8">+AD3+AE3+AF3+AG3+AH3</f>
        <v>12</v>
      </c>
      <c r="AJ3" t="s">
        <v>1053</v>
      </c>
    </row>
    <row r="4" spans="1:36" ht="12.75">
      <c r="A4" t="s">
        <v>1101</v>
      </c>
      <c r="B4" t="s">
        <v>1101</v>
      </c>
      <c r="C4" t="s">
        <v>1115</v>
      </c>
      <c r="D4" t="s">
        <v>650</v>
      </c>
      <c r="E4" t="s">
        <v>1103</v>
      </c>
      <c r="F4" t="s">
        <v>864</v>
      </c>
      <c r="G4">
        <v>10</v>
      </c>
      <c r="H4">
        <v>4</v>
      </c>
      <c r="I4" t="s">
        <v>1060</v>
      </c>
      <c r="J4">
        <v>10</v>
      </c>
      <c r="K4" t="s">
        <v>1116</v>
      </c>
      <c r="L4">
        <v>10</v>
      </c>
      <c r="M4" t="s">
        <v>1116</v>
      </c>
      <c r="N4">
        <v>0</v>
      </c>
      <c r="P4">
        <v>0</v>
      </c>
      <c r="Q4">
        <v>0</v>
      </c>
      <c r="R4">
        <v>2</v>
      </c>
      <c r="S4">
        <v>4</v>
      </c>
      <c r="T4" t="s">
        <v>1405</v>
      </c>
      <c r="U4" t="s">
        <v>1118</v>
      </c>
      <c r="V4" t="s">
        <v>557</v>
      </c>
      <c r="W4" t="s">
        <v>558</v>
      </c>
      <c r="X4" t="s">
        <v>1111</v>
      </c>
      <c r="Y4" t="s">
        <v>1160</v>
      </c>
      <c r="Z4" t="s">
        <v>559</v>
      </c>
      <c r="AC4" t="s">
        <v>1039</v>
      </c>
      <c r="AD4">
        <v>0</v>
      </c>
      <c r="AE4">
        <f>+I217</f>
        <v>0</v>
      </c>
      <c r="AF4">
        <f>+I228-I217</f>
        <v>80</v>
      </c>
      <c r="AG4">
        <v>0</v>
      </c>
      <c r="AH4">
        <v>0</v>
      </c>
      <c r="AI4">
        <f t="shared" si="0"/>
        <v>80</v>
      </c>
      <c r="AJ4" t="s">
        <v>1053</v>
      </c>
    </row>
    <row r="5" spans="1:36" ht="12.75">
      <c r="A5" t="s">
        <v>1101</v>
      </c>
      <c r="B5" t="s">
        <v>1101</v>
      </c>
      <c r="C5" t="s">
        <v>1122</v>
      </c>
      <c r="D5" t="s">
        <v>1266</v>
      </c>
      <c r="E5" t="s">
        <v>1103</v>
      </c>
      <c r="F5" t="s">
        <v>1104</v>
      </c>
      <c r="G5">
        <v>10</v>
      </c>
      <c r="H5">
        <v>4</v>
      </c>
      <c r="I5" t="s">
        <v>763</v>
      </c>
      <c r="J5">
        <v>10</v>
      </c>
      <c r="K5" t="s">
        <v>1123</v>
      </c>
      <c r="L5">
        <v>0</v>
      </c>
      <c r="N5">
        <v>0</v>
      </c>
      <c r="P5">
        <v>0</v>
      </c>
      <c r="Q5">
        <v>2</v>
      </c>
      <c r="R5">
        <v>0</v>
      </c>
      <c r="S5">
        <v>4</v>
      </c>
      <c r="T5" t="s">
        <v>1405</v>
      </c>
      <c r="U5" t="s">
        <v>1124</v>
      </c>
      <c r="V5" t="s">
        <v>1109</v>
      </c>
      <c r="W5" t="s">
        <v>1110</v>
      </c>
      <c r="X5" t="s">
        <v>1111</v>
      </c>
      <c r="Y5" t="s">
        <v>1160</v>
      </c>
      <c r="Z5" t="s">
        <v>1421</v>
      </c>
      <c r="AC5" t="s">
        <v>880</v>
      </c>
      <c r="AD5">
        <v>0</v>
      </c>
      <c r="AE5">
        <f>+J217</f>
        <v>0</v>
      </c>
      <c r="AF5">
        <f>+J228-J311</f>
        <v>20</v>
      </c>
      <c r="AG5">
        <v>0</v>
      </c>
      <c r="AH5">
        <v>0</v>
      </c>
      <c r="AI5">
        <f t="shared" si="0"/>
        <v>20</v>
      </c>
      <c r="AJ5" t="s">
        <v>1053</v>
      </c>
    </row>
    <row r="6" spans="1:36" ht="12.75">
      <c r="A6" t="s">
        <v>1128</v>
      </c>
      <c r="B6" t="s">
        <v>1129</v>
      </c>
      <c r="C6" t="s">
        <v>1130</v>
      </c>
      <c r="D6" t="s">
        <v>1267</v>
      </c>
      <c r="E6" t="s">
        <v>1131</v>
      </c>
      <c r="F6" t="s">
        <v>718</v>
      </c>
      <c r="G6">
        <v>8</v>
      </c>
      <c r="H6">
        <v>1</v>
      </c>
      <c r="I6" t="s">
        <v>764</v>
      </c>
      <c r="J6">
        <v>8</v>
      </c>
      <c r="K6" t="s">
        <v>1133</v>
      </c>
      <c r="L6">
        <v>0</v>
      </c>
      <c r="N6">
        <v>0</v>
      </c>
      <c r="P6">
        <v>2</v>
      </c>
      <c r="Q6">
        <v>0</v>
      </c>
      <c r="R6">
        <v>2</v>
      </c>
      <c r="S6">
        <v>4</v>
      </c>
      <c r="T6" t="s">
        <v>1405</v>
      </c>
      <c r="U6" t="s">
        <v>56</v>
      </c>
      <c r="V6" t="s">
        <v>1136</v>
      </c>
      <c r="W6" t="s">
        <v>1137</v>
      </c>
      <c r="X6" t="s">
        <v>1111</v>
      </c>
      <c r="Y6" t="s">
        <v>1160</v>
      </c>
      <c r="Z6" t="s">
        <v>1138</v>
      </c>
      <c r="AC6" t="s">
        <v>1037</v>
      </c>
      <c r="AD6">
        <v>0</v>
      </c>
      <c r="AE6">
        <f>+K217</f>
        <v>0</v>
      </c>
      <c r="AF6">
        <f>+K228-K217</f>
        <v>8</v>
      </c>
      <c r="AG6">
        <v>0</v>
      </c>
      <c r="AH6">
        <v>0</v>
      </c>
      <c r="AI6">
        <f t="shared" si="0"/>
        <v>8</v>
      </c>
      <c r="AJ6" t="s">
        <v>1053</v>
      </c>
    </row>
    <row r="7" spans="1:36" ht="12.75">
      <c r="A7" t="s">
        <v>1128</v>
      </c>
      <c r="B7" t="s">
        <v>1129</v>
      </c>
      <c r="C7" t="s">
        <v>1141</v>
      </c>
      <c r="D7" t="s">
        <v>650</v>
      </c>
      <c r="E7" t="s">
        <v>1131</v>
      </c>
      <c r="F7" t="s">
        <v>718</v>
      </c>
      <c r="G7">
        <v>10</v>
      </c>
      <c r="H7">
        <v>4</v>
      </c>
      <c r="I7" t="s">
        <v>1060</v>
      </c>
      <c r="J7">
        <v>10</v>
      </c>
      <c r="K7" t="s">
        <v>1116</v>
      </c>
      <c r="L7">
        <v>10</v>
      </c>
      <c r="M7" t="s">
        <v>1116</v>
      </c>
      <c r="N7">
        <v>0</v>
      </c>
      <c r="P7">
        <v>0</v>
      </c>
      <c r="Q7">
        <v>0</v>
      </c>
      <c r="R7">
        <v>2</v>
      </c>
      <c r="S7">
        <v>4</v>
      </c>
      <c r="T7" t="s">
        <v>1405</v>
      </c>
      <c r="U7" t="s">
        <v>1143</v>
      </c>
      <c r="V7" t="s">
        <v>1136</v>
      </c>
      <c r="W7" t="s">
        <v>1137</v>
      </c>
      <c r="X7" t="s">
        <v>1111</v>
      </c>
      <c r="Y7" t="s">
        <v>1160</v>
      </c>
      <c r="Z7" t="s">
        <v>863</v>
      </c>
      <c r="AC7" t="s">
        <v>1041</v>
      </c>
      <c r="AD7">
        <v>0</v>
      </c>
      <c r="AE7">
        <f>+L217</f>
        <v>0</v>
      </c>
      <c r="AF7">
        <f>+L228-L217</f>
        <v>3</v>
      </c>
      <c r="AG7">
        <v>0</v>
      </c>
      <c r="AH7">
        <v>0</v>
      </c>
      <c r="AI7">
        <f t="shared" si="0"/>
        <v>3</v>
      </c>
      <c r="AJ7" t="s">
        <v>1053</v>
      </c>
    </row>
    <row r="8" spans="1:36" ht="12.75">
      <c r="A8" t="s">
        <v>1128</v>
      </c>
      <c r="B8" t="s">
        <v>1129</v>
      </c>
      <c r="C8" t="s">
        <v>1148</v>
      </c>
      <c r="D8" t="s">
        <v>650</v>
      </c>
      <c r="E8" t="s">
        <v>1131</v>
      </c>
      <c r="F8" t="s">
        <v>718</v>
      </c>
      <c r="G8">
        <v>10</v>
      </c>
      <c r="H8">
        <v>2</v>
      </c>
      <c r="I8" t="s">
        <v>938</v>
      </c>
      <c r="J8">
        <v>10</v>
      </c>
      <c r="K8" t="s">
        <v>1106</v>
      </c>
      <c r="L8">
        <v>0</v>
      </c>
      <c r="N8">
        <v>0</v>
      </c>
      <c r="P8">
        <v>2</v>
      </c>
      <c r="Q8">
        <v>0</v>
      </c>
      <c r="R8">
        <v>0</v>
      </c>
      <c r="S8">
        <v>4</v>
      </c>
      <c r="T8" t="s">
        <v>1405</v>
      </c>
      <c r="U8" t="s">
        <v>56</v>
      </c>
      <c r="V8" t="s">
        <v>1136</v>
      </c>
      <c r="W8" t="s">
        <v>1137</v>
      </c>
      <c r="X8" t="s">
        <v>1111</v>
      </c>
      <c r="Y8" t="s">
        <v>1160</v>
      </c>
      <c r="Z8" t="s">
        <v>516</v>
      </c>
      <c r="AC8" t="s">
        <v>879</v>
      </c>
      <c r="AD8">
        <v>0</v>
      </c>
      <c r="AE8">
        <f>+M217</f>
        <v>0</v>
      </c>
      <c r="AF8">
        <f>+M228-M217</f>
        <v>20</v>
      </c>
      <c r="AG8">
        <v>0</v>
      </c>
      <c r="AH8">
        <v>0</v>
      </c>
      <c r="AI8">
        <f t="shared" si="0"/>
        <v>20</v>
      </c>
      <c r="AJ8" t="s">
        <v>1053</v>
      </c>
    </row>
    <row r="9" spans="1:40" ht="12.75">
      <c r="A9" t="s">
        <v>1152</v>
      </c>
      <c r="B9" t="s">
        <v>1153</v>
      </c>
      <c r="C9" t="s">
        <v>1128</v>
      </c>
      <c r="D9" t="s">
        <v>1267</v>
      </c>
      <c r="E9" t="s">
        <v>1154</v>
      </c>
      <c r="F9" t="s">
        <v>1155</v>
      </c>
      <c r="G9">
        <v>8</v>
      </c>
      <c r="H9">
        <v>1</v>
      </c>
      <c r="I9" t="s">
        <v>765</v>
      </c>
      <c r="J9">
        <v>8</v>
      </c>
      <c r="K9" t="s">
        <v>765</v>
      </c>
      <c r="L9">
        <v>0</v>
      </c>
      <c r="N9">
        <v>0</v>
      </c>
      <c r="P9">
        <v>2</v>
      </c>
      <c r="Q9">
        <v>0</v>
      </c>
      <c r="R9">
        <v>0</v>
      </c>
      <c r="S9">
        <v>4</v>
      </c>
      <c r="T9" t="s">
        <v>1405</v>
      </c>
      <c r="U9" t="s">
        <v>56</v>
      </c>
      <c r="V9" t="s">
        <v>1158</v>
      </c>
      <c r="W9" t="s">
        <v>1159</v>
      </c>
      <c r="X9" t="s">
        <v>1111</v>
      </c>
      <c r="Y9" t="s">
        <v>1160</v>
      </c>
      <c r="Z9" t="s">
        <v>223</v>
      </c>
      <c r="AA9" t="s">
        <v>1162</v>
      </c>
      <c r="AC9" t="s">
        <v>1113</v>
      </c>
      <c r="AD9">
        <v>0</v>
      </c>
      <c r="AE9">
        <v>0</v>
      </c>
      <c r="AF9">
        <v>0</v>
      </c>
      <c r="AG9">
        <v>30</v>
      </c>
      <c r="AH9">
        <v>0</v>
      </c>
      <c r="AI9">
        <f aca="true" t="shared" si="1" ref="AI9:AI20">+AD9+AE9+AF9+AG9+AH9</f>
        <v>30</v>
      </c>
      <c r="AJ9" t="s">
        <v>301</v>
      </c>
      <c r="AN9" t="s">
        <v>711</v>
      </c>
    </row>
    <row r="10" spans="1:36" ht="12.75">
      <c r="A10" t="s">
        <v>1152</v>
      </c>
      <c r="B10" t="s">
        <v>1153</v>
      </c>
      <c r="C10" t="s">
        <v>1152</v>
      </c>
      <c r="D10" t="s">
        <v>649</v>
      </c>
      <c r="E10" t="s">
        <v>1154</v>
      </c>
      <c r="F10" t="s">
        <v>1164</v>
      </c>
      <c r="G10">
        <v>10</v>
      </c>
      <c r="H10">
        <v>6</v>
      </c>
      <c r="I10" t="s">
        <v>1445</v>
      </c>
      <c r="J10">
        <v>10</v>
      </c>
      <c r="K10" t="s">
        <v>1446</v>
      </c>
      <c r="L10">
        <v>10</v>
      </c>
      <c r="M10" t="s">
        <v>1446</v>
      </c>
      <c r="N10">
        <v>0</v>
      </c>
      <c r="P10">
        <v>0</v>
      </c>
      <c r="Q10">
        <v>0</v>
      </c>
      <c r="R10">
        <v>2</v>
      </c>
      <c r="S10">
        <v>4</v>
      </c>
      <c r="T10" t="s">
        <v>1405</v>
      </c>
      <c r="U10" t="s">
        <v>1168</v>
      </c>
      <c r="V10" t="s">
        <v>1169</v>
      </c>
      <c r="W10" t="s">
        <v>1170</v>
      </c>
      <c r="X10" t="s">
        <v>1111</v>
      </c>
      <c r="Y10" t="s">
        <v>1160</v>
      </c>
      <c r="AC10" t="s">
        <v>1120</v>
      </c>
      <c r="AD10">
        <v>0</v>
      </c>
      <c r="AE10">
        <f>+N151+Q106</f>
        <v>6</v>
      </c>
      <c r="AF10">
        <v>0</v>
      </c>
      <c r="AG10">
        <v>0</v>
      </c>
      <c r="AH10">
        <f>+S151</f>
        <v>1</v>
      </c>
      <c r="AI10">
        <f t="shared" si="1"/>
        <v>7</v>
      </c>
      <c r="AJ10" t="s">
        <v>1121</v>
      </c>
    </row>
    <row r="11" spans="1:36" ht="12.75">
      <c r="A11" t="s">
        <v>1152</v>
      </c>
      <c r="B11" t="s">
        <v>1153</v>
      </c>
      <c r="C11" t="s">
        <v>1173</v>
      </c>
      <c r="D11" t="s">
        <v>650</v>
      </c>
      <c r="E11" t="s">
        <v>1154</v>
      </c>
      <c r="F11" t="s">
        <v>1155</v>
      </c>
      <c r="G11">
        <v>10</v>
      </c>
      <c r="H11">
        <v>2</v>
      </c>
      <c r="I11" t="s">
        <v>938</v>
      </c>
      <c r="J11">
        <v>10</v>
      </c>
      <c r="K11" t="s">
        <v>1106</v>
      </c>
      <c r="L11">
        <v>1</v>
      </c>
      <c r="M11" t="s">
        <v>225</v>
      </c>
      <c r="N11">
        <v>0</v>
      </c>
      <c r="P11">
        <v>1</v>
      </c>
      <c r="Q11">
        <v>0</v>
      </c>
      <c r="R11">
        <v>0</v>
      </c>
      <c r="S11">
        <v>4</v>
      </c>
      <c r="T11" t="s">
        <v>1405</v>
      </c>
      <c r="U11" t="s">
        <v>56</v>
      </c>
      <c r="V11" t="s">
        <v>1158</v>
      </c>
      <c r="W11" t="s">
        <v>1159</v>
      </c>
      <c r="X11" t="s">
        <v>1111</v>
      </c>
      <c r="Y11" t="s">
        <v>1160</v>
      </c>
      <c r="Z11" t="s">
        <v>224</v>
      </c>
      <c r="AA11" t="s">
        <v>1162</v>
      </c>
      <c r="AC11" t="s">
        <v>1126</v>
      </c>
      <c r="AD11">
        <f>+G114</f>
        <v>6</v>
      </c>
      <c r="AE11">
        <v>0</v>
      </c>
      <c r="AF11">
        <v>0</v>
      </c>
      <c r="AG11">
        <v>0</v>
      </c>
      <c r="AH11">
        <v>0</v>
      </c>
      <c r="AI11">
        <f t="shared" si="1"/>
        <v>6</v>
      </c>
      <c r="AJ11" t="s">
        <v>1127</v>
      </c>
    </row>
    <row r="12" spans="1:36" ht="12.75">
      <c r="A12" t="s">
        <v>1128</v>
      </c>
      <c r="B12" t="s">
        <v>1130</v>
      </c>
      <c r="C12" t="s">
        <v>1737</v>
      </c>
      <c r="D12" t="s">
        <v>855</v>
      </c>
      <c r="E12" t="s">
        <v>1839</v>
      </c>
      <c r="F12" t="s">
        <v>1387</v>
      </c>
      <c r="G12">
        <v>4</v>
      </c>
      <c r="H12">
        <v>3</v>
      </c>
      <c r="I12" t="s">
        <v>811</v>
      </c>
      <c r="J12">
        <v>4</v>
      </c>
      <c r="K12" t="s">
        <v>811</v>
      </c>
      <c r="L12">
        <v>4</v>
      </c>
      <c r="M12" t="s">
        <v>811</v>
      </c>
      <c r="N12">
        <v>4</v>
      </c>
      <c r="O12" t="s">
        <v>811</v>
      </c>
      <c r="P12">
        <v>0</v>
      </c>
      <c r="Q12">
        <v>0</v>
      </c>
      <c r="R12">
        <v>0</v>
      </c>
      <c r="S12">
        <v>0</v>
      </c>
      <c r="T12" t="s">
        <v>1405</v>
      </c>
      <c r="U12" t="s">
        <v>1738</v>
      </c>
      <c r="V12" t="s">
        <v>48</v>
      </c>
      <c r="W12" t="s">
        <v>1183</v>
      </c>
      <c r="X12" t="s">
        <v>1111</v>
      </c>
      <c r="Y12" t="s">
        <v>786</v>
      </c>
      <c r="Z12" t="s">
        <v>1743</v>
      </c>
      <c r="AC12" t="s">
        <v>1139</v>
      </c>
      <c r="AD12">
        <f>+G116</f>
        <v>8</v>
      </c>
      <c r="AE12">
        <f>+B213</f>
        <v>8</v>
      </c>
      <c r="AF12">
        <f>+B228-B213+G18+J18</f>
        <v>249</v>
      </c>
      <c r="AG12">
        <v>0</v>
      </c>
      <c r="AH12">
        <v>0</v>
      </c>
      <c r="AI12">
        <f t="shared" si="1"/>
        <v>265</v>
      </c>
      <c r="AJ12" t="s">
        <v>1140</v>
      </c>
    </row>
    <row r="13" spans="1:36" ht="12.75">
      <c r="A13" t="s">
        <v>1128</v>
      </c>
      <c r="B13" t="s">
        <v>1130</v>
      </c>
      <c r="C13" t="s">
        <v>814</v>
      </c>
      <c r="D13" t="s">
        <v>457</v>
      </c>
      <c r="E13" t="s">
        <v>1839</v>
      </c>
      <c r="F13" t="s">
        <v>1387</v>
      </c>
      <c r="G13">
        <v>4</v>
      </c>
      <c r="H13">
        <v>2</v>
      </c>
      <c r="I13" t="s">
        <v>781</v>
      </c>
      <c r="J13">
        <v>4</v>
      </c>
      <c r="K13" t="s">
        <v>1315</v>
      </c>
      <c r="L13">
        <v>2</v>
      </c>
      <c r="M13" t="s">
        <v>1441</v>
      </c>
      <c r="N13">
        <v>1</v>
      </c>
      <c r="O13" t="s">
        <v>838</v>
      </c>
      <c r="P13">
        <v>0</v>
      </c>
      <c r="Q13">
        <v>0</v>
      </c>
      <c r="R13">
        <v>0</v>
      </c>
      <c r="S13">
        <v>0</v>
      </c>
      <c r="T13" t="s">
        <v>1405</v>
      </c>
      <c r="U13" t="s">
        <v>563</v>
      </c>
      <c r="V13" t="s">
        <v>48</v>
      </c>
      <c r="W13" t="s">
        <v>1183</v>
      </c>
      <c r="X13" t="s">
        <v>1111</v>
      </c>
      <c r="Y13" t="s">
        <v>786</v>
      </c>
      <c r="Z13" t="s">
        <v>812</v>
      </c>
      <c r="AC13" t="s">
        <v>836</v>
      </c>
      <c r="AD13">
        <v>0</v>
      </c>
      <c r="AE13">
        <f>+J202</f>
        <v>1</v>
      </c>
      <c r="AF13">
        <v>0</v>
      </c>
      <c r="AG13">
        <v>0</v>
      </c>
      <c r="AH13">
        <v>0</v>
      </c>
      <c r="AI13">
        <f t="shared" si="1"/>
        <v>1</v>
      </c>
      <c r="AJ13" t="s">
        <v>556</v>
      </c>
    </row>
    <row r="14" spans="1:36" ht="12.75">
      <c r="A14" t="s">
        <v>1128</v>
      </c>
      <c r="B14" t="s">
        <v>1130</v>
      </c>
      <c r="C14" t="s">
        <v>823</v>
      </c>
      <c r="D14" t="s">
        <v>1371</v>
      </c>
      <c r="E14" t="s">
        <v>1839</v>
      </c>
      <c r="F14" t="s">
        <v>1387</v>
      </c>
      <c r="G14">
        <v>8</v>
      </c>
      <c r="H14">
        <v>4</v>
      </c>
      <c r="I14" t="s">
        <v>890</v>
      </c>
      <c r="J14">
        <v>8</v>
      </c>
      <c r="K14" t="s">
        <v>891</v>
      </c>
      <c r="L14">
        <v>0</v>
      </c>
      <c r="N14">
        <v>0</v>
      </c>
      <c r="P14">
        <v>0</v>
      </c>
      <c r="Q14">
        <v>0</v>
      </c>
      <c r="R14">
        <v>0</v>
      </c>
      <c r="S14">
        <v>0</v>
      </c>
      <c r="T14" t="s">
        <v>1405</v>
      </c>
      <c r="U14" t="s">
        <v>828</v>
      </c>
      <c r="V14" t="s">
        <v>48</v>
      </c>
      <c r="W14" t="s">
        <v>1183</v>
      </c>
      <c r="X14" t="s">
        <v>1111</v>
      </c>
      <c r="Y14" t="s">
        <v>786</v>
      </c>
      <c r="Z14" t="s">
        <v>824</v>
      </c>
      <c r="AC14" t="s">
        <v>1146</v>
      </c>
      <c r="AD14">
        <v>0</v>
      </c>
      <c r="AE14">
        <f>+C213</f>
        <v>0</v>
      </c>
      <c r="AF14">
        <f>+C228-C213</f>
        <v>16</v>
      </c>
      <c r="AG14">
        <v>0</v>
      </c>
      <c r="AH14">
        <v>0</v>
      </c>
      <c r="AI14">
        <f t="shared" si="1"/>
        <v>16</v>
      </c>
      <c r="AJ14" t="s">
        <v>619</v>
      </c>
    </row>
    <row r="15" spans="1:36" ht="12.75">
      <c r="A15" t="s">
        <v>1128</v>
      </c>
      <c r="B15" t="s">
        <v>1130</v>
      </c>
      <c r="C15" t="s">
        <v>815</v>
      </c>
      <c r="D15" t="s">
        <v>565</v>
      </c>
      <c r="E15" t="s">
        <v>1839</v>
      </c>
      <c r="F15" t="s">
        <v>1387</v>
      </c>
      <c r="G15">
        <v>4</v>
      </c>
      <c r="H15">
        <v>0</v>
      </c>
      <c r="I15" t="s">
        <v>773</v>
      </c>
      <c r="J15">
        <v>4</v>
      </c>
      <c r="K15" t="s">
        <v>1812</v>
      </c>
      <c r="L15">
        <v>4</v>
      </c>
      <c r="M15" t="s">
        <v>1426</v>
      </c>
      <c r="N15">
        <v>16</v>
      </c>
      <c r="O15" t="s">
        <v>65</v>
      </c>
      <c r="P15">
        <v>0</v>
      </c>
      <c r="Q15">
        <v>0</v>
      </c>
      <c r="R15">
        <v>0</v>
      </c>
      <c r="S15">
        <v>0</v>
      </c>
      <c r="T15" t="s">
        <v>1405</v>
      </c>
      <c r="U15" t="s">
        <v>1423</v>
      </c>
      <c r="V15" t="s">
        <v>48</v>
      </c>
      <c r="W15" t="s">
        <v>1183</v>
      </c>
      <c r="X15" t="s">
        <v>1111</v>
      </c>
      <c r="Y15" t="s">
        <v>786</v>
      </c>
      <c r="Z15" t="s">
        <v>813</v>
      </c>
      <c r="AC15" t="s">
        <v>1151</v>
      </c>
      <c r="AD15">
        <v>0</v>
      </c>
      <c r="AE15">
        <f>+D215</f>
        <v>9</v>
      </c>
      <c r="AF15">
        <f>+D228-D213</f>
        <v>54</v>
      </c>
      <c r="AG15">
        <v>0</v>
      </c>
      <c r="AH15">
        <v>0</v>
      </c>
      <c r="AI15">
        <f t="shared" si="1"/>
        <v>63</v>
      </c>
      <c r="AJ15" t="s">
        <v>619</v>
      </c>
    </row>
    <row r="16" spans="1:36" ht="12.75">
      <c r="A16" t="s">
        <v>1128</v>
      </c>
      <c r="B16" t="s">
        <v>1130</v>
      </c>
      <c r="C16" t="s">
        <v>449</v>
      </c>
      <c r="D16" t="s">
        <v>855</v>
      </c>
      <c r="E16" t="s">
        <v>1839</v>
      </c>
      <c r="F16" t="s">
        <v>1387</v>
      </c>
      <c r="G16">
        <v>4</v>
      </c>
      <c r="H16">
        <v>2</v>
      </c>
      <c r="I16" t="s">
        <v>1337</v>
      </c>
      <c r="J16">
        <v>4</v>
      </c>
      <c r="K16" t="s">
        <v>1338</v>
      </c>
      <c r="L16">
        <v>0</v>
      </c>
      <c r="M16" t="s">
        <v>1338</v>
      </c>
      <c r="N16">
        <v>0</v>
      </c>
      <c r="O16" t="s">
        <v>1338</v>
      </c>
      <c r="P16">
        <v>0</v>
      </c>
      <c r="Q16">
        <v>0</v>
      </c>
      <c r="R16">
        <v>0</v>
      </c>
      <c r="S16">
        <v>0</v>
      </c>
      <c r="T16" t="s">
        <v>1405</v>
      </c>
      <c r="U16" t="s">
        <v>448</v>
      </c>
      <c r="V16" t="s">
        <v>48</v>
      </c>
      <c r="W16" t="s">
        <v>1183</v>
      </c>
      <c r="X16" t="s">
        <v>1111</v>
      </c>
      <c r="Y16" t="s">
        <v>786</v>
      </c>
      <c r="Z16" t="s">
        <v>1744</v>
      </c>
      <c r="AC16" t="s">
        <v>1163</v>
      </c>
      <c r="AD16">
        <v>0</v>
      </c>
      <c r="AE16">
        <f>+E213</f>
        <v>0</v>
      </c>
      <c r="AF16">
        <f>+E228-E213</f>
        <v>20</v>
      </c>
      <c r="AG16">
        <v>0</v>
      </c>
      <c r="AH16">
        <v>0</v>
      </c>
      <c r="AI16">
        <f t="shared" si="1"/>
        <v>20</v>
      </c>
      <c r="AJ16" t="s">
        <v>619</v>
      </c>
    </row>
    <row r="17" spans="1:36" ht="12.75">
      <c r="A17" t="s">
        <v>1128</v>
      </c>
      <c r="B17" t="s">
        <v>1130</v>
      </c>
      <c r="C17" t="s">
        <v>450</v>
      </c>
      <c r="D17" t="s">
        <v>855</v>
      </c>
      <c r="E17" t="s">
        <v>1839</v>
      </c>
      <c r="F17" t="s">
        <v>1387</v>
      </c>
      <c r="G17">
        <v>4</v>
      </c>
      <c r="H17">
        <v>2</v>
      </c>
      <c r="I17" t="s">
        <v>809</v>
      </c>
      <c r="J17">
        <v>4</v>
      </c>
      <c r="K17" t="s">
        <v>810</v>
      </c>
      <c r="L17">
        <v>0</v>
      </c>
      <c r="M17" t="s">
        <v>810</v>
      </c>
      <c r="N17">
        <v>0</v>
      </c>
      <c r="O17" t="s">
        <v>810</v>
      </c>
      <c r="P17">
        <v>0</v>
      </c>
      <c r="Q17">
        <v>0</v>
      </c>
      <c r="R17">
        <v>0</v>
      </c>
      <c r="S17">
        <v>0</v>
      </c>
      <c r="T17" t="s">
        <v>1405</v>
      </c>
      <c r="U17" t="s">
        <v>451</v>
      </c>
      <c r="V17" t="s">
        <v>48</v>
      </c>
      <c r="W17" t="s">
        <v>1183</v>
      </c>
      <c r="X17" t="s">
        <v>1111</v>
      </c>
      <c r="Y17" t="s">
        <v>786</v>
      </c>
      <c r="Z17" t="s">
        <v>1745</v>
      </c>
      <c r="AC17" t="s">
        <v>1172</v>
      </c>
      <c r="AD17">
        <v>0</v>
      </c>
      <c r="AE17">
        <f>+F213</f>
        <v>0</v>
      </c>
      <c r="AF17">
        <f>+F228-F213</f>
        <v>19</v>
      </c>
      <c r="AG17">
        <v>0</v>
      </c>
      <c r="AH17">
        <v>0</v>
      </c>
      <c r="AI17">
        <f t="shared" si="1"/>
        <v>19</v>
      </c>
      <c r="AJ17" t="s">
        <v>619</v>
      </c>
    </row>
    <row r="18" spans="1:36" ht="12.75">
      <c r="A18" t="s">
        <v>1128</v>
      </c>
      <c r="B18" t="s">
        <v>1130</v>
      </c>
      <c r="C18" t="s">
        <v>1763</v>
      </c>
      <c r="D18" t="s">
        <v>1402</v>
      </c>
      <c r="E18" t="s">
        <v>1839</v>
      </c>
      <c r="F18" t="s">
        <v>1387</v>
      </c>
      <c r="G18">
        <v>4</v>
      </c>
      <c r="H18">
        <v>0</v>
      </c>
      <c r="I18" t="s">
        <v>1760</v>
      </c>
      <c r="J18">
        <v>4</v>
      </c>
      <c r="K18" t="s">
        <v>1760</v>
      </c>
      <c r="L18">
        <v>5</v>
      </c>
      <c r="M18" t="s">
        <v>1768</v>
      </c>
      <c r="N18">
        <v>0</v>
      </c>
      <c r="P18">
        <v>0</v>
      </c>
      <c r="Q18">
        <v>0</v>
      </c>
      <c r="R18">
        <v>0</v>
      </c>
      <c r="S18">
        <v>0</v>
      </c>
      <c r="T18" t="s">
        <v>1405</v>
      </c>
      <c r="U18" t="s">
        <v>1756</v>
      </c>
      <c r="V18" t="s">
        <v>1861</v>
      </c>
      <c r="W18" t="s">
        <v>1862</v>
      </c>
      <c r="X18" t="s">
        <v>1314</v>
      </c>
      <c r="Y18" t="s">
        <v>934</v>
      </c>
      <c r="Z18" t="s">
        <v>1761</v>
      </c>
      <c r="AC18" t="s">
        <v>1175</v>
      </c>
      <c r="AD18">
        <v>0</v>
      </c>
      <c r="AE18">
        <v>0</v>
      </c>
      <c r="AF18">
        <f>+AE216+AE217</f>
        <v>14</v>
      </c>
      <c r="AG18">
        <v>0</v>
      </c>
      <c r="AH18">
        <v>0</v>
      </c>
      <c r="AI18">
        <f t="shared" si="1"/>
        <v>14</v>
      </c>
      <c r="AJ18" t="s">
        <v>533</v>
      </c>
    </row>
    <row r="19" spans="1:36" ht="12.75">
      <c r="A19" t="s">
        <v>1152</v>
      </c>
      <c r="B19" t="s">
        <v>1141</v>
      </c>
      <c r="C19" t="s">
        <v>1198</v>
      </c>
      <c r="D19" t="s">
        <v>1199</v>
      </c>
      <c r="E19" t="s">
        <v>1200</v>
      </c>
      <c r="F19" t="s">
        <v>1201</v>
      </c>
      <c r="G19">
        <v>10</v>
      </c>
      <c r="H19">
        <v>6</v>
      </c>
      <c r="I19" t="s">
        <v>1202</v>
      </c>
      <c r="J19">
        <v>10</v>
      </c>
      <c r="K19" t="s">
        <v>1203</v>
      </c>
      <c r="L19">
        <v>10</v>
      </c>
      <c r="M19" t="s">
        <v>1203</v>
      </c>
      <c r="N19">
        <v>0</v>
      </c>
      <c r="P19">
        <v>0</v>
      </c>
      <c r="Q19">
        <v>2</v>
      </c>
      <c r="R19">
        <v>4</v>
      </c>
      <c r="S19">
        <v>4</v>
      </c>
      <c r="T19" t="s">
        <v>498</v>
      </c>
      <c r="U19" t="s">
        <v>1205</v>
      </c>
      <c r="V19" t="s">
        <v>1206</v>
      </c>
      <c r="W19" t="s">
        <v>1207</v>
      </c>
      <c r="X19" t="s">
        <v>1142</v>
      </c>
      <c r="Y19" t="s">
        <v>787</v>
      </c>
      <c r="AC19" t="s">
        <v>1185</v>
      </c>
      <c r="AD19">
        <f>+J114</f>
        <v>4</v>
      </c>
      <c r="AE19">
        <v>0</v>
      </c>
      <c r="AF19">
        <v>0</v>
      </c>
      <c r="AG19">
        <v>0</v>
      </c>
      <c r="AH19">
        <v>0</v>
      </c>
      <c r="AI19">
        <f t="shared" si="1"/>
        <v>4</v>
      </c>
      <c r="AJ19" t="s">
        <v>1127</v>
      </c>
    </row>
    <row r="20" spans="1:36" ht="12.75">
      <c r="A20" t="s">
        <v>1152</v>
      </c>
      <c r="B20" t="s">
        <v>1141</v>
      </c>
      <c r="C20" t="s">
        <v>1228</v>
      </c>
      <c r="D20" t="s">
        <v>1199</v>
      </c>
      <c r="E20" t="s">
        <v>1200</v>
      </c>
      <c r="F20" t="s">
        <v>1201</v>
      </c>
      <c r="G20">
        <v>10</v>
      </c>
      <c r="H20">
        <v>10</v>
      </c>
      <c r="I20" t="s">
        <v>728</v>
      </c>
      <c r="J20">
        <v>10</v>
      </c>
      <c r="K20" t="s">
        <v>728</v>
      </c>
      <c r="L20">
        <v>10</v>
      </c>
      <c r="M20" t="s">
        <v>728</v>
      </c>
      <c r="N20">
        <v>0</v>
      </c>
      <c r="P20">
        <v>0</v>
      </c>
      <c r="Q20">
        <v>2</v>
      </c>
      <c r="R20">
        <v>4</v>
      </c>
      <c r="S20">
        <v>4</v>
      </c>
      <c r="T20" t="s">
        <v>498</v>
      </c>
      <c r="U20" t="s">
        <v>1230</v>
      </c>
      <c r="V20" t="s">
        <v>1206</v>
      </c>
      <c r="W20" t="s">
        <v>1207</v>
      </c>
      <c r="X20" t="s">
        <v>1142</v>
      </c>
      <c r="Y20" t="s">
        <v>787</v>
      </c>
      <c r="Z20" t="s">
        <v>1210</v>
      </c>
      <c r="AC20" t="s">
        <v>352</v>
      </c>
      <c r="AD20">
        <f>+J116</f>
        <v>5</v>
      </c>
      <c r="AE20">
        <v>0</v>
      </c>
      <c r="AF20">
        <v>0</v>
      </c>
      <c r="AG20">
        <v>0</v>
      </c>
      <c r="AH20">
        <v>0</v>
      </c>
      <c r="AI20">
        <f t="shared" si="1"/>
        <v>5</v>
      </c>
      <c r="AJ20" t="s">
        <v>534</v>
      </c>
    </row>
    <row r="21" spans="1:39" ht="12.75">
      <c r="A21" t="s">
        <v>1152</v>
      </c>
      <c r="B21" t="s">
        <v>1141</v>
      </c>
      <c r="C21" t="s">
        <v>1233</v>
      </c>
      <c r="D21" t="s">
        <v>1199</v>
      </c>
      <c r="E21" t="s">
        <v>1200</v>
      </c>
      <c r="F21" t="s">
        <v>402</v>
      </c>
      <c r="G21">
        <v>0</v>
      </c>
      <c r="H21">
        <v>0</v>
      </c>
      <c r="I21" t="s">
        <v>260</v>
      </c>
      <c r="J21">
        <v>0</v>
      </c>
      <c r="K21" t="s">
        <v>261</v>
      </c>
      <c r="L21">
        <v>0</v>
      </c>
      <c r="M21" t="s">
        <v>261</v>
      </c>
      <c r="N21">
        <v>0</v>
      </c>
      <c r="P21">
        <v>0</v>
      </c>
      <c r="Q21">
        <v>0</v>
      </c>
      <c r="R21">
        <v>0</v>
      </c>
      <c r="S21">
        <v>0</v>
      </c>
      <c r="T21" t="s">
        <v>498</v>
      </c>
      <c r="U21" t="s">
        <v>1237</v>
      </c>
      <c r="V21" t="s">
        <v>1206</v>
      </c>
      <c r="W21" t="s">
        <v>1207</v>
      </c>
      <c r="X21" t="s">
        <v>1142</v>
      </c>
      <c r="Y21" t="s">
        <v>787</v>
      </c>
      <c r="Z21" t="s">
        <v>87</v>
      </c>
      <c r="AC21" t="s">
        <v>994</v>
      </c>
      <c r="AD21">
        <v>0</v>
      </c>
      <c r="AE21">
        <f>+SUM(S3:S26)+R27+SUM(Q28:Q34)+R36+R37+SUM(Q38:Q44)+SUM(R45:R47)+SUM(Q48:Q53)+SUM(R56:R58)+SUM(S59:S69)+Q70+SUM(R71:R73)+Q74+SUM(S76:S79)+SUM(R81:R83)+SUM(Q84:Q87)+SUM(S88:S93)+SUM(R94:R99)+SUM(S100:S102)+Q103+P110+SUM(P108:P112)+SUM(R118:R120)+SUM(Q121:Q123)+SUM(R124:R140)+SUM(Q144:Q148)+G149+J149+L149+N149+G152+J152+L152+N152+G153+J153+L153+N153+G156+J156+L156+N156+G159+J159+L159+N159+G163+J163+L163+N163+G164+J164+L164+N164+G166+J166+L166+N166+G167+J167+L167+N167+G169+J169+L169+N169+G170+J170+L170+N170+G172+J172+L172+N172+G173+J173+L173+N173+G175+J175+L175+N175+G176+J176+L176+N176+G178+J178+L178+N178+G179+J179+L179+N179+G182+J182+L182+N182+G183+J183+L183+N183+SUM(P184:P200)+P13+R195-P195</f>
        <v>1447</v>
      </c>
      <c r="AF21">
        <f>+R27</f>
        <v>4</v>
      </c>
      <c r="AG21">
        <v>10</v>
      </c>
      <c r="AH21">
        <f>+H149+H152+H153+H156+H159+H160+H163+H164+H166+H169+H170+H172+H173+H175+H176+H178+H179+H182+H183+100</f>
        <v>236</v>
      </c>
      <c r="AI21">
        <f aca="true" t="shared" si="2" ref="AI21:AI28">+AD21+AE21+AF21+AG21+AH21</f>
        <v>1697</v>
      </c>
      <c r="AJ21" t="s">
        <v>797</v>
      </c>
      <c r="AM21" t="s">
        <v>856</v>
      </c>
    </row>
    <row r="22" spans="1:36" ht="12.75">
      <c r="A22" t="s">
        <v>1271</v>
      </c>
      <c r="B22" t="s">
        <v>1148</v>
      </c>
      <c r="C22" t="s">
        <v>1272</v>
      </c>
      <c r="D22" t="s">
        <v>1266</v>
      </c>
      <c r="E22" t="s">
        <v>1273</v>
      </c>
      <c r="F22" t="s">
        <v>1274</v>
      </c>
      <c r="G22">
        <v>10</v>
      </c>
      <c r="H22">
        <v>4</v>
      </c>
      <c r="I22" t="s">
        <v>769</v>
      </c>
      <c r="J22">
        <v>10</v>
      </c>
      <c r="K22" t="s">
        <v>1428</v>
      </c>
      <c r="L22">
        <v>0</v>
      </c>
      <c r="N22">
        <v>0</v>
      </c>
      <c r="P22">
        <v>2</v>
      </c>
      <c r="Q22">
        <v>0</v>
      </c>
      <c r="R22">
        <v>4</v>
      </c>
      <c r="S22">
        <v>4</v>
      </c>
      <c r="T22" t="s">
        <v>517</v>
      </c>
      <c r="U22" t="s">
        <v>1276</v>
      </c>
      <c r="V22" t="s">
        <v>1277</v>
      </c>
      <c r="W22" t="s">
        <v>1278</v>
      </c>
      <c r="X22" t="s">
        <v>1111</v>
      </c>
      <c r="Y22" t="s">
        <v>1160</v>
      </c>
      <c r="Z22" t="s">
        <v>514</v>
      </c>
      <c r="AC22" t="s">
        <v>897</v>
      </c>
      <c r="AD22">
        <v>0</v>
      </c>
      <c r="AE22">
        <v>0</v>
      </c>
      <c r="AF22">
        <v>0</v>
      </c>
      <c r="AG22">
        <v>0</v>
      </c>
      <c r="AH22">
        <f>7</f>
        <v>7</v>
      </c>
      <c r="AI22">
        <f t="shared" si="2"/>
        <v>7</v>
      </c>
      <c r="AJ22" t="s">
        <v>1105</v>
      </c>
    </row>
    <row r="23" spans="1:36" ht="12.75">
      <c r="A23" t="s">
        <v>1271</v>
      </c>
      <c r="B23" t="s">
        <v>1148</v>
      </c>
      <c r="C23" t="s">
        <v>1317</v>
      </c>
      <c r="D23" t="s">
        <v>155</v>
      </c>
      <c r="E23" t="s">
        <v>1273</v>
      </c>
      <c r="F23" t="s">
        <v>1274</v>
      </c>
      <c r="G23">
        <v>12</v>
      </c>
      <c r="H23">
        <v>6</v>
      </c>
      <c r="I23" t="s">
        <v>886</v>
      </c>
      <c r="J23">
        <v>12</v>
      </c>
      <c r="K23" t="s">
        <v>887</v>
      </c>
      <c r="L23">
        <v>12</v>
      </c>
      <c r="M23" t="s">
        <v>887</v>
      </c>
      <c r="N23">
        <v>0</v>
      </c>
      <c r="P23">
        <v>0</v>
      </c>
      <c r="Q23">
        <v>2</v>
      </c>
      <c r="R23">
        <v>4</v>
      </c>
      <c r="S23">
        <v>4</v>
      </c>
      <c r="T23" t="s">
        <v>498</v>
      </c>
      <c r="U23" t="s">
        <v>1318</v>
      </c>
      <c r="V23" t="s">
        <v>1277</v>
      </c>
      <c r="W23" t="s">
        <v>1278</v>
      </c>
      <c r="X23" t="s">
        <v>1111</v>
      </c>
      <c r="Y23" t="s">
        <v>1160</v>
      </c>
      <c r="Z23" t="s">
        <v>515</v>
      </c>
      <c r="AC23" t="s">
        <v>877</v>
      </c>
      <c r="AD23">
        <v>0</v>
      </c>
      <c r="AE23">
        <f>+G108+J108+G14+J14</f>
        <v>32</v>
      </c>
      <c r="AF23">
        <v>0</v>
      </c>
      <c r="AG23">
        <v>0</v>
      </c>
      <c r="AH23">
        <f>+H108+H14</f>
        <v>8</v>
      </c>
      <c r="AI23">
        <f t="shared" si="2"/>
        <v>40</v>
      </c>
      <c r="AJ23" t="s">
        <v>798</v>
      </c>
    </row>
    <row r="24" spans="1:36" ht="12.75">
      <c r="A24" t="s">
        <v>1271</v>
      </c>
      <c r="B24" t="s">
        <v>1148</v>
      </c>
      <c r="C24" t="s">
        <v>1321</v>
      </c>
      <c r="D24" t="s">
        <v>649</v>
      </c>
      <c r="E24" t="s">
        <v>1273</v>
      </c>
      <c r="F24" t="s">
        <v>1010</v>
      </c>
      <c r="G24">
        <v>10</v>
      </c>
      <c r="H24">
        <v>6</v>
      </c>
      <c r="I24" t="s">
        <v>1298</v>
      </c>
      <c r="J24">
        <v>10</v>
      </c>
      <c r="K24" t="s">
        <v>1288</v>
      </c>
      <c r="L24">
        <v>10</v>
      </c>
      <c r="M24" t="s">
        <v>1288</v>
      </c>
      <c r="N24">
        <v>0</v>
      </c>
      <c r="P24">
        <v>2</v>
      </c>
      <c r="Q24">
        <v>0</v>
      </c>
      <c r="R24">
        <v>4</v>
      </c>
      <c r="S24">
        <v>4</v>
      </c>
      <c r="T24" t="s">
        <v>498</v>
      </c>
      <c r="U24" t="s">
        <v>1322</v>
      </c>
      <c r="V24" t="s">
        <v>1011</v>
      </c>
      <c r="W24" t="s">
        <v>1012</v>
      </c>
      <c r="X24" t="s">
        <v>1111</v>
      </c>
      <c r="Y24" t="s">
        <v>1160</v>
      </c>
      <c r="Z24" t="s">
        <v>691</v>
      </c>
      <c r="AC24" t="s">
        <v>1768</v>
      </c>
      <c r="AD24">
        <v>0</v>
      </c>
      <c r="AE24">
        <f>+L18</f>
        <v>5</v>
      </c>
      <c r="AF24">
        <v>0</v>
      </c>
      <c r="AG24">
        <v>0</v>
      </c>
      <c r="AH24">
        <v>0</v>
      </c>
      <c r="AI24">
        <f t="shared" si="2"/>
        <v>5</v>
      </c>
      <c r="AJ24" t="s">
        <v>445</v>
      </c>
    </row>
    <row r="25" spans="1:36" ht="12.75">
      <c r="A25" t="s">
        <v>1101</v>
      </c>
      <c r="B25" t="s">
        <v>1128</v>
      </c>
      <c r="C25" t="s">
        <v>1326</v>
      </c>
      <c r="D25" t="s">
        <v>650</v>
      </c>
      <c r="E25" t="s">
        <v>1103</v>
      </c>
      <c r="F25" t="s">
        <v>1531</v>
      </c>
      <c r="G25">
        <v>8</v>
      </c>
      <c r="H25">
        <v>1</v>
      </c>
      <c r="I25" t="s">
        <v>226</v>
      </c>
      <c r="J25">
        <v>8</v>
      </c>
      <c r="K25" t="s">
        <v>991</v>
      </c>
      <c r="L25">
        <v>2</v>
      </c>
      <c r="M25" t="s">
        <v>1597</v>
      </c>
      <c r="N25">
        <v>0</v>
      </c>
      <c r="P25">
        <v>2</v>
      </c>
      <c r="Q25">
        <v>0</v>
      </c>
      <c r="R25">
        <v>0</v>
      </c>
      <c r="S25">
        <v>4</v>
      </c>
      <c r="T25" t="s">
        <v>1405</v>
      </c>
      <c r="U25" t="s">
        <v>56</v>
      </c>
      <c r="V25" t="s">
        <v>1331</v>
      </c>
      <c r="W25" t="s">
        <v>1332</v>
      </c>
      <c r="X25" t="s">
        <v>1111</v>
      </c>
      <c r="Y25" t="s">
        <v>787</v>
      </c>
      <c r="AC25" t="s">
        <v>442</v>
      </c>
      <c r="AD25">
        <v>0</v>
      </c>
      <c r="AE25">
        <v>0</v>
      </c>
      <c r="AF25">
        <f>+N228-L18</f>
        <v>21</v>
      </c>
      <c r="AG25">
        <v>0</v>
      </c>
      <c r="AH25">
        <v>0</v>
      </c>
      <c r="AI25">
        <f t="shared" si="2"/>
        <v>21</v>
      </c>
      <c r="AJ25" t="s">
        <v>1769</v>
      </c>
    </row>
    <row r="26" spans="1:39" ht="12.75">
      <c r="A26" t="s">
        <v>1101</v>
      </c>
      <c r="B26" t="s">
        <v>1128</v>
      </c>
      <c r="C26" t="s">
        <v>892</v>
      </c>
      <c r="D26" t="s">
        <v>650</v>
      </c>
      <c r="E26" t="s">
        <v>1103</v>
      </c>
      <c r="F26" t="s">
        <v>1531</v>
      </c>
      <c r="G26">
        <v>10</v>
      </c>
      <c r="H26">
        <v>4</v>
      </c>
      <c r="I26" t="s">
        <v>1060</v>
      </c>
      <c r="J26">
        <v>10</v>
      </c>
      <c r="K26" t="s">
        <v>1116</v>
      </c>
      <c r="L26">
        <v>10</v>
      </c>
      <c r="M26" t="s">
        <v>1116</v>
      </c>
      <c r="N26">
        <v>0</v>
      </c>
      <c r="P26">
        <v>0</v>
      </c>
      <c r="Q26">
        <v>0</v>
      </c>
      <c r="R26">
        <v>2</v>
      </c>
      <c r="S26">
        <v>4</v>
      </c>
      <c r="T26" t="s">
        <v>1405</v>
      </c>
      <c r="U26" t="s">
        <v>1330</v>
      </c>
      <c r="V26" t="s">
        <v>1331</v>
      </c>
      <c r="W26" t="s">
        <v>1332</v>
      </c>
      <c r="X26" t="s">
        <v>1111</v>
      </c>
      <c r="Y26" t="s">
        <v>1160</v>
      </c>
      <c r="AC26" t="s">
        <v>1231</v>
      </c>
      <c r="AD26">
        <v>0</v>
      </c>
      <c r="AE26">
        <f>+SUM(P28:P33)+SUM(P38:P41)+P121+P123+G151+J151+J195</f>
        <v>33</v>
      </c>
      <c r="AF26">
        <v>0</v>
      </c>
      <c r="AG26">
        <v>0</v>
      </c>
      <c r="AH26">
        <f>+H151+62</f>
        <v>64</v>
      </c>
      <c r="AI26">
        <f t="shared" si="2"/>
        <v>97</v>
      </c>
      <c r="AJ26" t="s">
        <v>1062</v>
      </c>
      <c r="AM26" t="s">
        <v>856</v>
      </c>
    </row>
    <row r="27" spans="1:36" ht="12.75">
      <c r="A27" t="s">
        <v>1101</v>
      </c>
      <c r="B27" t="s">
        <v>1128</v>
      </c>
      <c r="C27" t="s">
        <v>1335</v>
      </c>
      <c r="D27" t="s">
        <v>649</v>
      </c>
      <c r="E27" t="s">
        <v>1103</v>
      </c>
      <c r="F27" t="s">
        <v>1336</v>
      </c>
      <c r="G27">
        <v>12</v>
      </c>
      <c r="H27">
        <v>6</v>
      </c>
      <c r="I27" t="s">
        <v>968</v>
      </c>
      <c r="J27">
        <v>12</v>
      </c>
      <c r="K27" t="s">
        <v>969</v>
      </c>
      <c r="L27">
        <v>12</v>
      </c>
      <c r="M27" t="s">
        <v>969</v>
      </c>
      <c r="N27">
        <v>0</v>
      </c>
      <c r="P27">
        <v>2</v>
      </c>
      <c r="Q27">
        <v>6</v>
      </c>
      <c r="R27">
        <v>4</v>
      </c>
      <c r="S27">
        <v>0</v>
      </c>
      <c r="T27" t="s">
        <v>946</v>
      </c>
      <c r="U27" t="s">
        <v>893</v>
      </c>
      <c r="V27" t="s">
        <v>1354</v>
      </c>
      <c r="W27" t="s">
        <v>1355</v>
      </c>
      <c r="X27" t="s">
        <v>1111</v>
      </c>
      <c r="Y27" t="s">
        <v>1160</v>
      </c>
      <c r="Z27" t="s">
        <v>403</v>
      </c>
      <c r="AC27" t="s">
        <v>1238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f t="shared" si="2"/>
        <v>0</v>
      </c>
      <c r="AJ27" t="s">
        <v>1270</v>
      </c>
    </row>
    <row r="28" spans="1:39" ht="12.75">
      <c r="A28" t="s">
        <v>1128</v>
      </c>
      <c r="B28" t="s">
        <v>1152</v>
      </c>
      <c r="C28" t="s">
        <v>1359</v>
      </c>
      <c r="D28" t="s">
        <v>1360</v>
      </c>
      <c r="E28" t="s">
        <v>1131</v>
      </c>
      <c r="F28" t="s">
        <v>190</v>
      </c>
      <c r="G28">
        <v>8</v>
      </c>
      <c r="H28">
        <v>2</v>
      </c>
      <c r="I28" t="s">
        <v>767</v>
      </c>
      <c r="J28">
        <v>8</v>
      </c>
      <c r="K28" t="s">
        <v>1319</v>
      </c>
      <c r="L28">
        <v>0</v>
      </c>
      <c r="N28">
        <v>0</v>
      </c>
      <c r="P28">
        <v>2</v>
      </c>
      <c r="Q28">
        <v>2</v>
      </c>
      <c r="R28">
        <v>1</v>
      </c>
      <c r="S28">
        <v>0</v>
      </c>
      <c r="T28" t="s">
        <v>947</v>
      </c>
      <c r="U28" t="s">
        <v>1364</v>
      </c>
      <c r="V28" t="s">
        <v>1865</v>
      </c>
      <c r="W28" t="s">
        <v>1867</v>
      </c>
      <c r="X28" t="s">
        <v>1314</v>
      </c>
      <c r="Y28" t="s">
        <v>786</v>
      </c>
      <c r="AC28" t="s">
        <v>1315</v>
      </c>
      <c r="AD28">
        <f>+G13+J13</f>
        <v>8</v>
      </c>
      <c r="AE28">
        <f>+Q190</f>
        <v>1</v>
      </c>
      <c r="AF28">
        <v>0</v>
      </c>
      <c r="AG28">
        <v>0</v>
      </c>
      <c r="AH28">
        <f>+H13+49</f>
        <v>51</v>
      </c>
      <c r="AI28">
        <f t="shared" si="2"/>
        <v>60</v>
      </c>
      <c r="AJ28" t="s">
        <v>1062</v>
      </c>
      <c r="AM28" t="s">
        <v>859</v>
      </c>
    </row>
    <row r="29" spans="1:36" ht="12.75">
      <c r="A29" t="s">
        <v>1128</v>
      </c>
      <c r="B29" t="s">
        <v>1152</v>
      </c>
      <c r="C29" t="s">
        <v>1370</v>
      </c>
      <c r="D29" t="s">
        <v>740</v>
      </c>
      <c r="E29" t="s">
        <v>1131</v>
      </c>
      <c r="F29" t="s">
        <v>190</v>
      </c>
      <c r="G29">
        <v>2</v>
      </c>
      <c r="H29">
        <v>2</v>
      </c>
      <c r="I29" t="s">
        <v>539</v>
      </c>
      <c r="J29">
        <v>4</v>
      </c>
      <c r="K29" t="s">
        <v>1375</v>
      </c>
      <c r="L29">
        <v>0</v>
      </c>
      <c r="N29">
        <v>0</v>
      </c>
      <c r="P29">
        <v>2</v>
      </c>
      <c r="Q29">
        <v>2</v>
      </c>
      <c r="R29">
        <v>1</v>
      </c>
      <c r="S29">
        <v>0</v>
      </c>
      <c r="T29" t="s">
        <v>947</v>
      </c>
      <c r="U29" t="s">
        <v>1373</v>
      </c>
      <c r="V29" t="s">
        <v>1865</v>
      </c>
      <c r="W29" t="s">
        <v>1867</v>
      </c>
      <c r="X29" t="s">
        <v>1314</v>
      </c>
      <c r="Y29" t="s">
        <v>786</v>
      </c>
      <c r="Z29" t="s">
        <v>1374</v>
      </c>
      <c r="AC29" t="s">
        <v>1319</v>
      </c>
      <c r="AD29">
        <f>+G28+J28+L28+N28+G38+J38+L38+N38+G40+J40+L40+N40+G121+J121+L121+N121+G122+J122+L122+N122</f>
        <v>80</v>
      </c>
      <c r="AE29">
        <v>0</v>
      </c>
      <c r="AF29">
        <v>0</v>
      </c>
      <c r="AG29">
        <v>0</v>
      </c>
      <c r="AH29">
        <f>+H28+H38+H40+H121+H122</f>
        <v>10</v>
      </c>
      <c r="AI29">
        <f>+AD29+AE29+AF29+AG29+AH29+4</f>
        <v>94</v>
      </c>
      <c r="AJ29" t="s">
        <v>1320</v>
      </c>
    </row>
    <row r="30" spans="1:36" ht="12.75">
      <c r="A30" t="s">
        <v>1128</v>
      </c>
      <c r="B30" t="s">
        <v>1152</v>
      </c>
      <c r="C30" t="s">
        <v>1377</v>
      </c>
      <c r="D30" t="s">
        <v>1360</v>
      </c>
      <c r="E30" t="s">
        <v>1131</v>
      </c>
      <c r="F30" t="s">
        <v>190</v>
      </c>
      <c r="G30">
        <v>4</v>
      </c>
      <c r="H30">
        <v>2</v>
      </c>
      <c r="I30" t="s">
        <v>768</v>
      </c>
      <c r="J30">
        <v>4</v>
      </c>
      <c r="K30" t="s">
        <v>1334</v>
      </c>
      <c r="L30">
        <v>4</v>
      </c>
      <c r="M30" t="s">
        <v>1334</v>
      </c>
      <c r="N30">
        <v>4</v>
      </c>
      <c r="O30" t="s">
        <v>1334</v>
      </c>
      <c r="P30">
        <v>0</v>
      </c>
      <c r="Q30">
        <v>0</v>
      </c>
      <c r="R30">
        <v>0</v>
      </c>
      <c r="S30">
        <v>0</v>
      </c>
      <c r="T30" t="s">
        <v>947</v>
      </c>
      <c r="U30" t="s">
        <v>1378</v>
      </c>
      <c r="V30" t="s">
        <v>1865</v>
      </c>
      <c r="W30" t="s">
        <v>1867</v>
      </c>
      <c r="X30" t="s">
        <v>1314</v>
      </c>
      <c r="Y30" t="s">
        <v>786</v>
      </c>
      <c r="Z30" t="s">
        <v>1379</v>
      </c>
      <c r="AC30" t="s">
        <v>1334</v>
      </c>
      <c r="AD30">
        <f>+G30+J30+L30+N30</f>
        <v>16</v>
      </c>
      <c r="AE30">
        <v>0</v>
      </c>
      <c r="AF30">
        <v>0</v>
      </c>
      <c r="AG30">
        <v>0</v>
      </c>
      <c r="AH30">
        <v>0</v>
      </c>
      <c r="AI30">
        <f aca="true" t="shared" si="3" ref="AI30:AI93">+AD30+AE30+AF30+AG30+AH30</f>
        <v>16</v>
      </c>
      <c r="AJ30" t="s">
        <v>1325</v>
      </c>
    </row>
    <row r="31" spans="1:36" ht="12.75">
      <c r="A31" t="s">
        <v>1178</v>
      </c>
      <c r="B31" t="s">
        <v>1152</v>
      </c>
      <c r="C31" t="s">
        <v>409</v>
      </c>
      <c r="D31" t="s">
        <v>1360</v>
      </c>
      <c r="E31" t="s">
        <v>1361</v>
      </c>
      <c r="F31" t="s">
        <v>59</v>
      </c>
      <c r="G31">
        <v>0</v>
      </c>
      <c r="H31">
        <v>0</v>
      </c>
      <c r="I31" t="s">
        <v>767</v>
      </c>
      <c r="J31">
        <v>0</v>
      </c>
      <c r="K31" t="s">
        <v>1319</v>
      </c>
      <c r="L31">
        <v>0</v>
      </c>
      <c r="M31" t="s">
        <v>539</v>
      </c>
      <c r="N31">
        <v>0</v>
      </c>
      <c r="O31" t="s">
        <v>1375</v>
      </c>
      <c r="P31">
        <v>0</v>
      </c>
      <c r="Q31">
        <v>0</v>
      </c>
      <c r="R31">
        <v>0</v>
      </c>
      <c r="S31">
        <v>0</v>
      </c>
      <c r="T31" t="s">
        <v>947</v>
      </c>
      <c r="U31" t="s">
        <v>1373</v>
      </c>
      <c r="V31" t="s">
        <v>1365</v>
      </c>
      <c r="W31" t="s">
        <v>1366</v>
      </c>
      <c r="X31" t="s">
        <v>1314</v>
      </c>
      <c r="Y31" t="s">
        <v>786</v>
      </c>
      <c r="Z31" t="s">
        <v>1413</v>
      </c>
      <c r="AC31" t="s">
        <v>755</v>
      </c>
      <c r="AD31">
        <v>0</v>
      </c>
      <c r="AE31">
        <f>+G190</f>
        <v>1</v>
      </c>
      <c r="AF31">
        <v>0</v>
      </c>
      <c r="AG31">
        <v>0</v>
      </c>
      <c r="AH31">
        <v>0</v>
      </c>
      <c r="AI31">
        <f t="shared" si="3"/>
        <v>1</v>
      </c>
      <c r="AJ31" t="s">
        <v>11</v>
      </c>
    </row>
    <row r="32" spans="1:36" ht="12.75">
      <c r="A32" t="s">
        <v>1178</v>
      </c>
      <c r="B32" t="s">
        <v>1152</v>
      </c>
      <c r="C32" t="s">
        <v>410</v>
      </c>
      <c r="D32" t="s">
        <v>1360</v>
      </c>
      <c r="E32" t="s">
        <v>1361</v>
      </c>
      <c r="F32" t="s">
        <v>1383</v>
      </c>
      <c r="G32">
        <v>0</v>
      </c>
      <c r="H32">
        <v>0</v>
      </c>
      <c r="I32" t="s">
        <v>768</v>
      </c>
      <c r="J32">
        <v>0</v>
      </c>
      <c r="K32" t="s">
        <v>1334</v>
      </c>
      <c r="L32">
        <v>0</v>
      </c>
      <c r="M32" t="s">
        <v>539</v>
      </c>
      <c r="N32">
        <v>0</v>
      </c>
      <c r="O32" t="s">
        <v>1375</v>
      </c>
      <c r="P32">
        <v>0</v>
      </c>
      <c r="Q32">
        <v>0</v>
      </c>
      <c r="R32">
        <v>0</v>
      </c>
      <c r="S32">
        <v>0</v>
      </c>
      <c r="T32" t="s">
        <v>947</v>
      </c>
      <c r="U32" t="s">
        <v>1388</v>
      </c>
      <c r="V32" t="s">
        <v>1389</v>
      </c>
      <c r="W32" t="s">
        <v>1390</v>
      </c>
      <c r="X32" t="s">
        <v>1314</v>
      </c>
      <c r="Y32" t="s">
        <v>1160</v>
      </c>
      <c r="Z32" t="s">
        <v>1414</v>
      </c>
      <c r="AC32" t="s">
        <v>753</v>
      </c>
      <c r="AD32">
        <v>0</v>
      </c>
      <c r="AE32">
        <f>+J190</f>
        <v>1</v>
      </c>
      <c r="AF32">
        <v>0</v>
      </c>
      <c r="AG32">
        <v>0</v>
      </c>
      <c r="AH32">
        <v>0</v>
      </c>
      <c r="AI32">
        <f t="shared" si="3"/>
        <v>1</v>
      </c>
      <c r="AJ32" t="s">
        <v>754</v>
      </c>
    </row>
    <row r="33" spans="1:36" ht="12.75">
      <c r="A33" t="s">
        <v>1128</v>
      </c>
      <c r="B33" t="s">
        <v>1152</v>
      </c>
      <c r="C33" t="s">
        <v>1394</v>
      </c>
      <c r="D33" t="s">
        <v>1395</v>
      </c>
      <c r="E33" t="s">
        <v>1131</v>
      </c>
      <c r="F33" t="s">
        <v>190</v>
      </c>
      <c r="G33">
        <v>4</v>
      </c>
      <c r="H33">
        <v>4</v>
      </c>
      <c r="I33" t="s">
        <v>456</v>
      </c>
      <c r="J33">
        <v>4</v>
      </c>
      <c r="K33" t="s">
        <v>1245</v>
      </c>
      <c r="L33">
        <v>4</v>
      </c>
      <c r="M33" t="s">
        <v>408</v>
      </c>
      <c r="N33">
        <v>4</v>
      </c>
      <c r="O33" t="s">
        <v>408</v>
      </c>
      <c r="P33">
        <v>2</v>
      </c>
      <c r="Q33">
        <v>2</v>
      </c>
      <c r="R33">
        <v>1</v>
      </c>
      <c r="S33">
        <v>0</v>
      </c>
      <c r="T33" t="s">
        <v>947</v>
      </c>
      <c r="U33" t="s">
        <v>1399</v>
      </c>
      <c r="V33" t="s">
        <v>1865</v>
      </c>
      <c r="W33" t="s">
        <v>1867</v>
      </c>
      <c r="X33" t="s">
        <v>1111</v>
      </c>
      <c r="Y33" t="s">
        <v>786</v>
      </c>
      <c r="Z33" t="s">
        <v>692</v>
      </c>
      <c r="AC33" t="s">
        <v>756</v>
      </c>
      <c r="AD33">
        <v>0</v>
      </c>
      <c r="AE33">
        <f>+H190</f>
        <v>1</v>
      </c>
      <c r="AF33">
        <v>0</v>
      </c>
      <c r="AG33">
        <v>0</v>
      </c>
      <c r="AH33">
        <v>0</v>
      </c>
      <c r="AI33">
        <f t="shared" si="3"/>
        <v>1</v>
      </c>
      <c r="AJ33" t="s">
        <v>757</v>
      </c>
    </row>
    <row r="34" spans="1:36" ht="12.75">
      <c r="A34" t="s">
        <v>1128</v>
      </c>
      <c r="B34" t="s">
        <v>1403</v>
      </c>
      <c r="C34" t="s">
        <v>1404</v>
      </c>
      <c r="D34" t="s">
        <v>1266</v>
      </c>
      <c r="E34" t="s">
        <v>1131</v>
      </c>
      <c r="F34" t="s">
        <v>1427</v>
      </c>
      <c r="G34">
        <v>10</v>
      </c>
      <c r="H34">
        <v>4</v>
      </c>
      <c r="I34" t="s">
        <v>763</v>
      </c>
      <c r="J34">
        <v>10</v>
      </c>
      <c r="K34" t="s">
        <v>1194</v>
      </c>
      <c r="L34">
        <v>0</v>
      </c>
      <c r="N34" s="1">
        <v>0</v>
      </c>
      <c r="O34" s="1"/>
      <c r="P34">
        <v>4</v>
      </c>
      <c r="Q34">
        <v>4</v>
      </c>
      <c r="R34">
        <v>1</v>
      </c>
      <c r="S34">
        <v>10</v>
      </c>
      <c r="T34" t="s">
        <v>949</v>
      </c>
      <c r="U34" t="s">
        <v>1430</v>
      </c>
      <c r="V34" t="s">
        <v>1431</v>
      </c>
      <c r="W34" t="s">
        <v>1432</v>
      </c>
      <c r="X34" t="s">
        <v>1111</v>
      </c>
      <c r="Y34" t="s">
        <v>1160</v>
      </c>
      <c r="Z34" t="s">
        <v>407</v>
      </c>
      <c r="AC34" t="s">
        <v>1357</v>
      </c>
      <c r="AD34">
        <f>+H29+H39+H123</f>
        <v>6</v>
      </c>
      <c r="AE34">
        <v>0</v>
      </c>
      <c r="AF34">
        <v>0</v>
      </c>
      <c r="AG34">
        <v>0</v>
      </c>
      <c r="AH34">
        <v>2</v>
      </c>
      <c r="AI34">
        <f t="shared" si="3"/>
        <v>8</v>
      </c>
      <c r="AJ34" t="s">
        <v>737</v>
      </c>
    </row>
    <row r="35" spans="1:36" ht="12.75">
      <c r="A35" t="s">
        <v>1128</v>
      </c>
      <c r="B35" t="s">
        <v>1403</v>
      </c>
      <c r="C35" t="s">
        <v>1404</v>
      </c>
      <c r="D35" t="s">
        <v>1266</v>
      </c>
      <c r="E35" t="s">
        <v>1131</v>
      </c>
      <c r="F35" t="s">
        <v>1427</v>
      </c>
      <c r="G35">
        <v>10</v>
      </c>
      <c r="H35">
        <v>0</v>
      </c>
      <c r="I35" t="s">
        <v>1754</v>
      </c>
      <c r="J35">
        <v>0</v>
      </c>
      <c r="L35">
        <v>0</v>
      </c>
      <c r="N35" s="1">
        <v>0</v>
      </c>
      <c r="O35" s="1"/>
      <c r="P35">
        <v>4</v>
      </c>
      <c r="Q35">
        <v>4</v>
      </c>
      <c r="R35">
        <v>1</v>
      </c>
      <c r="S35">
        <v>10</v>
      </c>
      <c r="T35" t="s">
        <v>949</v>
      </c>
      <c r="U35" t="s">
        <v>1430</v>
      </c>
      <c r="V35" t="s">
        <v>1431</v>
      </c>
      <c r="W35" t="s">
        <v>1432</v>
      </c>
      <c r="X35" t="s">
        <v>1111</v>
      </c>
      <c r="Y35" t="s">
        <v>1160</v>
      </c>
      <c r="Z35" t="s">
        <v>1755</v>
      </c>
      <c r="AC35" t="s">
        <v>1368</v>
      </c>
      <c r="AD35">
        <f>+G199+J199</f>
        <v>8</v>
      </c>
      <c r="AE35">
        <f>+H199</f>
        <v>2</v>
      </c>
      <c r="AF35">
        <v>0</v>
      </c>
      <c r="AG35">
        <v>0</v>
      </c>
      <c r="AH35">
        <v>0</v>
      </c>
      <c r="AI35">
        <f t="shared" si="3"/>
        <v>10</v>
      </c>
      <c r="AJ35" t="s">
        <v>737</v>
      </c>
    </row>
    <row r="36" spans="1:36" ht="12.75">
      <c r="A36" t="s">
        <v>1128</v>
      </c>
      <c r="B36" t="s">
        <v>1173</v>
      </c>
      <c r="C36" t="s">
        <v>1435</v>
      </c>
      <c r="D36" t="s">
        <v>649</v>
      </c>
      <c r="E36" t="s">
        <v>1131</v>
      </c>
      <c r="F36" t="s">
        <v>1436</v>
      </c>
      <c r="G36">
        <v>0</v>
      </c>
      <c r="H36">
        <v>0</v>
      </c>
      <c r="I36" t="s">
        <v>885</v>
      </c>
      <c r="J36">
        <v>0</v>
      </c>
      <c r="K36" t="s">
        <v>884</v>
      </c>
      <c r="L36">
        <v>0</v>
      </c>
      <c r="M36" t="s">
        <v>884</v>
      </c>
      <c r="N36">
        <v>0</v>
      </c>
      <c r="P36">
        <v>0</v>
      </c>
      <c r="Q36">
        <v>0</v>
      </c>
      <c r="R36">
        <v>0</v>
      </c>
      <c r="S36">
        <v>0</v>
      </c>
      <c r="T36" t="s">
        <v>950</v>
      </c>
      <c r="U36" t="s">
        <v>1438</v>
      </c>
      <c r="V36" t="s">
        <v>1439</v>
      </c>
      <c r="W36" t="s">
        <v>1440</v>
      </c>
      <c r="X36" t="s">
        <v>1111</v>
      </c>
      <c r="Y36" t="s">
        <v>1160</v>
      </c>
      <c r="Z36" t="s">
        <v>87</v>
      </c>
      <c r="AC36" t="s">
        <v>735</v>
      </c>
      <c r="AD36">
        <f>+G29+G39+G123</f>
        <v>6</v>
      </c>
      <c r="AE36">
        <v>0</v>
      </c>
      <c r="AF36">
        <v>0</v>
      </c>
      <c r="AG36">
        <v>0</v>
      </c>
      <c r="AH36">
        <v>2</v>
      </c>
      <c r="AI36">
        <f t="shared" si="3"/>
        <v>8</v>
      </c>
      <c r="AJ36" t="s">
        <v>738</v>
      </c>
    </row>
    <row r="37" spans="1:36" ht="12.75">
      <c r="A37" t="s">
        <v>1128</v>
      </c>
      <c r="B37" t="s">
        <v>1173</v>
      </c>
      <c r="C37" t="s">
        <v>1443</v>
      </c>
      <c r="D37" t="s">
        <v>649</v>
      </c>
      <c r="E37" t="s">
        <v>1131</v>
      </c>
      <c r="F37" t="s">
        <v>1444</v>
      </c>
      <c r="G37">
        <v>10</v>
      </c>
      <c r="H37">
        <v>6</v>
      </c>
      <c r="I37" t="s">
        <v>1298</v>
      </c>
      <c r="J37">
        <v>10</v>
      </c>
      <c r="K37" t="s">
        <v>1288</v>
      </c>
      <c r="L37">
        <v>10</v>
      </c>
      <c r="M37" t="s">
        <v>1288</v>
      </c>
      <c r="N37">
        <v>0</v>
      </c>
      <c r="P37">
        <v>2</v>
      </c>
      <c r="Q37">
        <v>0</v>
      </c>
      <c r="R37">
        <v>4</v>
      </c>
      <c r="S37">
        <v>1</v>
      </c>
      <c r="T37" t="s">
        <v>950</v>
      </c>
      <c r="U37" t="s">
        <v>1448</v>
      </c>
      <c r="V37" t="s">
        <v>1449</v>
      </c>
      <c r="X37" t="s">
        <v>1111</v>
      </c>
      <c r="Y37" t="s">
        <v>1160</v>
      </c>
      <c r="Z37" t="s">
        <v>1450</v>
      </c>
      <c r="AC37" t="s">
        <v>739</v>
      </c>
      <c r="AD37">
        <f>+J29+J39+H123</f>
        <v>10</v>
      </c>
      <c r="AE37">
        <v>0</v>
      </c>
      <c r="AF37">
        <v>0</v>
      </c>
      <c r="AG37">
        <v>0</v>
      </c>
      <c r="AH37">
        <v>2</v>
      </c>
      <c r="AI37">
        <f t="shared" si="3"/>
        <v>12</v>
      </c>
      <c r="AJ37" t="s">
        <v>738</v>
      </c>
    </row>
    <row r="38" spans="1:38" ht="12.75">
      <c r="A38" t="s">
        <v>1152</v>
      </c>
      <c r="B38" t="s">
        <v>1178</v>
      </c>
      <c r="C38" t="s">
        <v>1451</v>
      </c>
      <c r="D38" t="s">
        <v>1360</v>
      </c>
      <c r="E38" t="s">
        <v>1154</v>
      </c>
      <c r="F38" t="s">
        <v>1452</v>
      </c>
      <c r="G38">
        <v>4</v>
      </c>
      <c r="H38">
        <v>2</v>
      </c>
      <c r="I38" t="s">
        <v>767</v>
      </c>
      <c r="J38">
        <v>4</v>
      </c>
      <c r="K38" t="s">
        <v>1319</v>
      </c>
      <c r="L38">
        <v>4</v>
      </c>
      <c r="M38" t="s">
        <v>1319</v>
      </c>
      <c r="N38">
        <v>4</v>
      </c>
      <c r="O38" t="s">
        <v>1319</v>
      </c>
      <c r="P38">
        <v>1</v>
      </c>
      <c r="Q38">
        <v>2</v>
      </c>
      <c r="R38">
        <v>1</v>
      </c>
      <c r="S38">
        <v>1</v>
      </c>
      <c r="T38" t="s">
        <v>948</v>
      </c>
      <c r="U38" t="s">
        <v>1453</v>
      </c>
      <c r="V38" t="s">
        <v>1454</v>
      </c>
      <c r="W38" t="s">
        <v>1455</v>
      </c>
      <c r="X38" t="s">
        <v>1314</v>
      </c>
      <c r="Y38" t="s">
        <v>787</v>
      </c>
      <c r="AC38" t="s">
        <v>1279</v>
      </c>
      <c r="AD38">
        <v>0</v>
      </c>
      <c r="AE38">
        <f>+S38+P70+G149+J149+L149+G155+J155+L155</f>
        <v>70</v>
      </c>
      <c r="AF38">
        <v>0</v>
      </c>
      <c r="AG38">
        <v>0</v>
      </c>
      <c r="AH38">
        <f>+H149+H155+1</f>
        <v>12</v>
      </c>
      <c r="AI38">
        <f t="shared" si="3"/>
        <v>82</v>
      </c>
      <c r="AJ38" t="s">
        <v>793</v>
      </c>
      <c r="AL38" t="s">
        <v>859</v>
      </c>
    </row>
    <row r="39" spans="1:41" ht="12.75">
      <c r="A39" t="s">
        <v>1152</v>
      </c>
      <c r="B39" t="s">
        <v>1178</v>
      </c>
      <c r="C39" t="s">
        <v>1458</v>
      </c>
      <c r="D39" t="s">
        <v>740</v>
      </c>
      <c r="E39" t="s">
        <v>1154</v>
      </c>
      <c r="F39" t="s">
        <v>1452</v>
      </c>
      <c r="G39">
        <v>2</v>
      </c>
      <c r="H39">
        <v>2</v>
      </c>
      <c r="I39" t="s">
        <v>539</v>
      </c>
      <c r="J39">
        <v>4</v>
      </c>
      <c r="K39" t="s">
        <v>1375</v>
      </c>
      <c r="L39">
        <v>0</v>
      </c>
      <c r="N39">
        <v>0</v>
      </c>
      <c r="P39">
        <v>2</v>
      </c>
      <c r="Q39">
        <v>2</v>
      </c>
      <c r="R39">
        <v>0</v>
      </c>
      <c r="S39">
        <v>0</v>
      </c>
      <c r="T39" t="s">
        <v>947</v>
      </c>
      <c r="U39" t="s">
        <v>1459</v>
      </c>
      <c r="V39" t="s">
        <v>1454</v>
      </c>
      <c r="W39" t="s">
        <v>1455</v>
      </c>
      <c r="X39" t="s">
        <v>1314</v>
      </c>
      <c r="Y39" t="s">
        <v>787</v>
      </c>
      <c r="AC39" t="s">
        <v>853</v>
      </c>
      <c r="AD39">
        <f>+G33+J33+L33+N33</f>
        <v>16</v>
      </c>
      <c r="AE39">
        <v>0</v>
      </c>
      <c r="AF39">
        <v>0</v>
      </c>
      <c r="AG39">
        <v>0</v>
      </c>
      <c r="AH39">
        <f>+H33</f>
        <v>4</v>
      </c>
      <c r="AI39">
        <f t="shared" si="3"/>
        <v>20</v>
      </c>
      <c r="AJ39" t="s">
        <v>1307</v>
      </c>
      <c r="AO39" t="s">
        <v>743</v>
      </c>
    </row>
    <row r="40" spans="1:36" ht="12.75">
      <c r="A40" t="s">
        <v>1152</v>
      </c>
      <c r="B40" t="s">
        <v>1178</v>
      </c>
      <c r="C40" t="s">
        <v>1462</v>
      </c>
      <c r="D40" t="s">
        <v>1360</v>
      </c>
      <c r="E40" t="s">
        <v>1154</v>
      </c>
      <c r="F40" t="s">
        <v>1452</v>
      </c>
      <c r="G40">
        <v>4</v>
      </c>
      <c r="H40">
        <v>2</v>
      </c>
      <c r="I40" t="s">
        <v>767</v>
      </c>
      <c r="J40">
        <v>4</v>
      </c>
      <c r="K40" t="s">
        <v>1319</v>
      </c>
      <c r="L40">
        <v>4</v>
      </c>
      <c r="M40" t="s">
        <v>1319</v>
      </c>
      <c r="N40">
        <v>4</v>
      </c>
      <c r="O40" t="s">
        <v>1319</v>
      </c>
      <c r="P40">
        <v>1</v>
      </c>
      <c r="Q40">
        <v>2</v>
      </c>
      <c r="R40">
        <v>0</v>
      </c>
      <c r="S40">
        <v>1</v>
      </c>
      <c r="T40" t="s">
        <v>947</v>
      </c>
      <c r="U40" t="s">
        <v>1463</v>
      </c>
      <c r="V40" t="s">
        <v>1454</v>
      </c>
      <c r="W40" t="s">
        <v>1455</v>
      </c>
      <c r="X40" t="s">
        <v>1314</v>
      </c>
      <c r="Y40" t="s">
        <v>787</v>
      </c>
      <c r="AC40" t="s">
        <v>1375</v>
      </c>
      <c r="AD40">
        <f>+G196+J196+J29+J39+J123+G41+J192</f>
        <v>32</v>
      </c>
      <c r="AE40">
        <v>0</v>
      </c>
      <c r="AF40">
        <v>0</v>
      </c>
      <c r="AG40">
        <v>0</v>
      </c>
      <c r="AH40">
        <f>+H196+H29+H39+N123+1+H41</f>
        <v>9</v>
      </c>
      <c r="AI40">
        <f t="shared" si="3"/>
        <v>41</v>
      </c>
      <c r="AJ40" t="s">
        <v>792</v>
      </c>
    </row>
    <row r="41" spans="1:36" ht="12.75">
      <c r="A41" t="s">
        <v>1152</v>
      </c>
      <c r="B41" t="s">
        <v>1178</v>
      </c>
      <c r="C41" t="s">
        <v>816</v>
      </c>
      <c r="D41" t="s">
        <v>1610</v>
      </c>
      <c r="E41" t="s">
        <v>1154</v>
      </c>
      <c r="F41" t="s">
        <v>1452</v>
      </c>
      <c r="G41">
        <v>4</v>
      </c>
      <c r="H41">
        <v>2</v>
      </c>
      <c r="I41" t="s">
        <v>772</v>
      </c>
      <c r="J41">
        <v>4</v>
      </c>
      <c r="K41" t="s">
        <v>342</v>
      </c>
      <c r="L41">
        <v>0</v>
      </c>
      <c r="N41">
        <v>0</v>
      </c>
      <c r="P41">
        <v>2</v>
      </c>
      <c r="Q41">
        <v>2</v>
      </c>
      <c r="R41">
        <v>0</v>
      </c>
      <c r="S41">
        <v>0</v>
      </c>
      <c r="T41" t="s">
        <v>947</v>
      </c>
      <c r="U41" t="s">
        <v>560</v>
      </c>
      <c r="V41" t="s">
        <v>1454</v>
      </c>
      <c r="W41" t="s">
        <v>1455</v>
      </c>
      <c r="X41" t="s">
        <v>1314</v>
      </c>
      <c r="Y41" t="s">
        <v>787</v>
      </c>
      <c r="Z41" t="s">
        <v>817</v>
      </c>
      <c r="AC41" t="s">
        <v>1380</v>
      </c>
      <c r="AD41">
        <f>+J51</f>
        <v>4</v>
      </c>
      <c r="AE41">
        <v>0</v>
      </c>
      <c r="AF41">
        <v>0</v>
      </c>
      <c r="AG41">
        <v>0</v>
      </c>
      <c r="AH41">
        <v>0</v>
      </c>
      <c r="AI41">
        <f t="shared" si="3"/>
        <v>4</v>
      </c>
      <c r="AJ41" t="s">
        <v>1381</v>
      </c>
    </row>
    <row r="42" spans="1:36" ht="12.75">
      <c r="A42" t="s">
        <v>1101</v>
      </c>
      <c r="B42" t="s">
        <v>1186</v>
      </c>
      <c r="C42" t="s">
        <v>175</v>
      </c>
      <c r="D42" t="s">
        <v>1199</v>
      </c>
      <c r="E42" t="s">
        <v>1103</v>
      </c>
      <c r="F42" t="s">
        <v>783</v>
      </c>
      <c r="G42">
        <v>10</v>
      </c>
      <c r="H42">
        <v>6</v>
      </c>
      <c r="I42" t="s">
        <v>1202</v>
      </c>
      <c r="J42">
        <v>10</v>
      </c>
      <c r="K42" t="s">
        <v>1203</v>
      </c>
      <c r="L42">
        <v>10</v>
      </c>
      <c r="M42" t="s">
        <v>1203</v>
      </c>
      <c r="N42">
        <v>0</v>
      </c>
      <c r="P42">
        <v>2</v>
      </c>
      <c r="Q42">
        <v>4</v>
      </c>
      <c r="R42">
        <v>1</v>
      </c>
      <c r="S42">
        <v>0</v>
      </c>
      <c r="T42" t="s">
        <v>181</v>
      </c>
      <c r="U42" t="s">
        <v>1470</v>
      </c>
      <c r="V42" t="s">
        <v>784</v>
      </c>
      <c r="W42" t="s">
        <v>785</v>
      </c>
      <c r="X42" t="s">
        <v>1111</v>
      </c>
      <c r="Y42" t="s">
        <v>1160</v>
      </c>
      <c r="Z42" t="s">
        <v>180</v>
      </c>
      <c r="AC42" t="s">
        <v>1392</v>
      </c>
      <c r="AD42">
        <v>0</v>
      </c>
      <c r="AE42">
        <v>0</v>
      </c>
      <c r="AF42">
        <v>0</v>
      </c>
      <c r="AG42">
        <v>0</v>
      </c>
      <c r="AH42">
        <v>10</v>
      </c>
      <c r="AI42">
        <f t="shared" si="3"/>
        <v>10</v>
      </c>
      <c r="AJ42" t="s">
        <v>1393</v>
      </c>
    </row>
    <row r="43" spans="1:42" ht="12.75">
      <c r="A43" t="s">
        <v>1101</v>
      </c>
      <c r="B43" t="s">
        <v>1186</v>
      </c>
      <c r="C43" t="s">
        <v>176</v>
      </c>
      <c r="D43" t="s">
        <v>1199</v>
      </c>
      <c r="E43" t="s">
        <v>1103</v>
      </c>
      <c r="F43" t="s">
        <v>783</v>
      </c>
      <c r="G43">
        <v>10</v>
      </c>
      <c r="H43">
        <v>6</v>
      </c>
      <c r="I43" t="s">
        <v>1627</v>
      </c>
      <c r="J43">
        <v>10</v>
      </c>
      <c r="K43" t="s">
        <v>1628</v>
      </c>
      <c r="L43">
        <v>10</v>
      </c>
      <c r="M43" t="s">
        <v>1628</v>
      </c>
      <c r="N43">
        <v>0</v>
      </c>
      <c r="P43">
        <v>2</v>
      </c>
      <c r="Q43">
        <v>4</v>
      </c>
      <c r="R43">
        <v>0</v>
      </c>
      <c r="S43">
        <v>0</v>
      </c>
      <c r="T43" t="s">
        <v>181</v>
      </c>
      <c r="U43" t="s">
        <v>177</v>
      </c>
      <c r="V43" t="s">
        <v>784</v>
      </c>
      <c r="W43" t="s">
        <v>785</v>
      </c>
      <c r="X43" t="s">
        <v>1111</v>
      </c>
      <c r="Y43" t="s">
        <v>1160</v>
      </c>
      <c r="AC43" t="s">
        <v>1401</v>
      </c>
      <c r="AD43">
        <f>+L104</f>
        <v>4</v>
      </c>
      <c r="AE43">
        <v>0</v>
      </c>
      <c r="AF43">
        <v>0</v>
      </c>
      <c r="AG43">
        <v>0</v>
      </c>
      <c r="AH43">
        <v>18</v>
      </c>
      <c r="AI43">
        <f t="shared" si="3"/>
        <v>22</v>
      </c>
      <c r="AJ43" t="s">
        <v>1402</v>
      </c>
      <c r="AP43" s="6"/>
    </row>
    <row r="44" spans="1:36" ht="12.75">
      <c r="A44" t="s">
        <v>1101</v>
      </c>
      <c r="B44" t="s">
        <v>1186</v>
      </c>
      <c r="C44" t="s">
        <v>1634</v>
      </c>
      <c r="D44" t="s">
        <v>1199</v>
      </c>
      <c r="E44" t="s">
        <v>1103</v>
      </c>
      <c r="F44" t="s">
        <v>1262</v>
      </c>
      <c r="G44">
        <v>10</v>
      </c>
      <c r="H44">
        <v>6</v>
      </c>
      <c r="I44" t="s">
        <v>1627</v>
      </c>
      <c r="J44">
        <v>10</v>
      </c>
      <c r="K44" t="s">
        <v>1628</v>
      </c>
      <c r="L44">
        <v>10</v>
      </c>
      <c r="M44" t="s">
        <v>1628</v>
      </c>
      <c r="N44">
        <v>0</v>
      </c>
      <c r="P44">
        <v>2</v>
      </c>
      <c r="Q44">
        <v>4</v>
      </c>
      <c r="R44">
        <v>0</v>
      </c>
      <c r="S44">
        <v>0</v>
      </c>
      <c r="T44" t="s">
        <v>181</v>
      </c>
      <c r="U44" t="s">
        <v>647</v>
      </c>
      <c r="V44" t="s">
        <v>1630</v>
      </c>
      <c r="W44" t="s">
        <v>1631</v>
      </c>
      <c r="X44" t="s">
        <v>1111</v>
      </c>
      <c r="Y44" t="s">
        <v>1160</v>
      </c>
      <c r="AC44" t="s">
        <v>1878</v>
      </c>
      <c r="AD44">
        <f>+G12+J12+L12+N12+G52+J52+L52+N52+G106+J106+L106+N106</f>
        <v>48</v>
      </c>
      <c r="AE44">
        <f>+G112+J112+L112+N112</f>
        <v>16</v>
      </c>
      <c r="AF44">
        <v>0</v>
      </c>
      <c r="AG44">
        <v>0</v>
      </c>
      <c r="AH44">
        <f>+H12+H52+H106+H112</f>
        <v>14</v>
      </c>
      <c r="AI44">
        <f t="shared" si="3"/>
        <v>78</v>
      </c>
      <c r="AJ44" t="s">
        <v>1741</v>
      </c>
    </row>
    <row r="45" spans="1:36" ht="12.75">
      <c r="A45" t="s">
        <v>1152</v>
      </c>
      <c r="B45" t="s">
        <v>1193</v>
      </c>
      <c r="C45" t="s">
        <v>1474</v>
      </c>
      <c r="D45" t="s">
        <v>155</v>
      </c>
      <c r="E45" t="s">
        <v>1200</v>
      </c>
      <c r="F45" t="s">
        <v>510</v>
      </c>
      <c r="G45">
        <v>10</v>
      </c>
      <c r="H45">
        <v>4</v>
      </c>
      <c r="I45" t="s">
        <v>1282</v>
      </c>
      <c r="J45">
        <v>10</v>
      </c>
      <c r="K45" t="s">
        <v>1283</v>
      </c>
      <c r="L45">
        <v>10</v>
      </c>
      <c r="M45" t="s">
        <v>1283</v>
      </c>
      <c r="N45">
        <v>0</v>
      </c>
      <c r="P45">
        <v>2</v>
      </c>
      <c r="Q45">
        <v>0</v>
      </c>
      <c r="R45">
        <v>4</v>
      </c>
      <c r="S45">
        <v>1</v>
      </c>
      <c r="T45" t="s">
        <v>950</v>
      </c>
      <c r="U45" t="s">
        <v>513</v>
      </c>
      <c r="V45" t="s">
        <v>511</v>
      </c>
      <c r="W45" t="s">
        <v>512</v>
      </c>
      <c r="X45" t="s">
        <v>1111</v>
      </c>
      <c r="Y45" t="s">
        <v>1160</v>
      </c>
      <c r="AC45" t="s">
        <v>878</v>
      </c>
      <c r="AD45">
        <f>+J198</f>
        <v>1</v>
      </c>
      <c r="AE45">
        <v>0</v>
      </c>
      <c r="AF45">
        <v>0</v>
      </c>
      <c r="AG45">
        <v>0</v>
      </c>
      <c r="AH45">
        <v>0</v>
      </c>
      <c r="AI45">
        <f t="shared" si="3"/>
        <v>1</v>
      </c>
      <c r="AJ45" t="s">
        <v>738</v>
      </c>
    </row>
    <row r="46" spans="1:36" ht="12.75">
      <c r="A46" t="s">
        <v>1152</v>
      </c>
      <c r="B46" t="s">
        <v>1193</v>
      </c>
      <c r="C46" t="s">
        <v>1480</v>
      </c>
      <c r="D46" t="s">
        <v>649</v>
      </c>
      <c r="E46" t="s">
        <v>1200</v>
      </c>
      <c r="F46" t="s">
        <v>510</v>
      </c>
      <c r="G46">
        <v>10</v>
      </c>
      <c r="H46">
        <v>6</v>
      </c>
      <c r="I46" t="s">
        <v>1298</v>
      </c>
      <c r="J46">
        <v>10</v>
      </c>
      <c r="K46" t="s">
        <v>1288</v>
      </c>
      <c r="L46">
        <v>10</v>
      </c>
      <c r="M46" t="s">
        <v>1288</v>
      </c>
      <c r="N46">
        <v>0</v>
      </c>
      <c r="P46">
        <v>0</v>
      </c>
      <c r="Q46">
        <v>2</v>
      </c>
      <c r="R46">
        <v>4</v>
      </c>
      <c r="S46">
        <v>1</v>
      </c>
      <c r="T46" t="s">
        <v>950</v>
      </c>
      <c r="U46" t="s">
        <v>1475</v>
      </c>
      <c r="V46" t="s">
        <v>511</v>
      </c>
      <c r="W46" t="s">
        <v>512</v>
      </c>
      <c r="X46" t="s">
        <v>1111</v>
      </c>
      <c r="Y46" t="s">
        <v>1160</v>
      </c>
      <c r="AC46" t="s">
        <v>1441</v>
      </c>
      <c r="AD46">
        <v>0</v>
      </c>
      <c r="AE46">
        <f>+G202</f>
        <v>2</v>
      </c>
      <c r="AF46">
        <v>0</v>
      </c>
      <c r="AG46">
        <v>0</v>
      </c>
      <c r="AH46">
        <v>0</v>
      </c>
      <c r="AI46">
        <f t="shared" si="3"/>
        <v>2</v>
      </c>
      <c r="AJ46" t="s">
        <v>840</v>
      </c>
    </row>
    <row r="47" spans="1:36" ht="12.75">
      <c r="A47" t="s">
        <v>1152</v>
      </c>
      <c r="B47" t="s">
        <v>1193</v>
      </c>
      <c r="C47" t="s">
        <v>1484</v>
      </c>
      <c r="D47" t="s">
        <v>649</v>
      </c>
      <c r="E47" t="s">
        <v>1200</v>
      </c>
      <c r="F47" t="s">
        <v>1650</v>
      </c>
      <c r="G47">
        <v>0</v>
      </c>
      <c r="H47">
        <v>0</v>
      </c>
      <c r="I47" t="s">
        <v>1295</v>
      </c>
      <c r="J47">
        <v>0</v>
      </c>
      <c r="K47" t="s">
        <v>1289</v>
      </c>
      <c r="L47">
        <v>0</v>
      </c>
      <c r="M47" t="s">
        <v>1289</v>
      </c>
      <c r="N47">
        <v>0</v>
      </c>
      <c r="P47">
        <v>0</v>
      </c>
      <c r="Q47">
        <v>0</v>
      </c>
      <c r="R47">
        <v>0</v>
      </c>
      <c r="S47">
        <v>0</v>
      </c>
      <c r="T47" t="s">
        <v>950</v>
      </c>
      <c r="U47" t="s">
        <v>1482</v>
      </c>
      <c r="V47" t="s">
        <v>48</v>
      </c>
      <c r="W47" t="s">
        <v>1183</v>
      </c>
      <c r="X47" t="s">
        <v>1314</v>
      </c>
      <c r="Y47" t="s">
        <v>787</v>
      </c>
      <c r="Z47" t="s">
        <v>940</v>
      </c>
      <c r="AC47" t="s">
        <v>1398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f t="shared" si="3"/>
        <v>0</v>
      </c>
      <c r="AJ47" t="s">
        <v>546</v>
      </c>
    </row>
    <row r="48" spans="1:39" ht="12.75">
      <c r="A48" t="s">
        <v>1128</v>
      </c>
      <c r="B48" t="s">
        <v>1488</v>
      </c>
      <c r="C48" t="s">
        <v>1489</v>
      </c>
      <c r="D48" t="s">
        <v>1402</v>
      </c>
      <c r="E48" t="s">
        <v>1154</v>
      </c>
      <c r="F48" t="s">
        <v>1490</v>
      </c>
      <c r="G48">
        <v>45</v>
      </c>
      <c r="H48">
        <v>20</v>
      </c>
      <c r="I48" t="s">
        <v>945</v>
      </c>
      <c r="J48">
        <v>45</v>
      </c>
      <c r="K48" t="s">
        <v>942</v>
      </c>
      <c r="L48">
        <v>45</v>
      </c>
      <c r="M48" t="s">
        <v>942</v>
      </c>
      <c r="N48">
        <v>45</v>
      </c>
      <c r="O48" t="s">
        <v>942</v>
      </c>
      <c r="P48">
        <v>1</v>
      </c>
      <c r="Q48">
        <v>0</v>
      </c>
      <c r="R48">
        <v>0</v>
      </c>
      <c r="S48">
        <v>0</v>
      </c>
      <c r="T48" t="s">
        <v>951</v>
      </c>
      <c r="U48" t="s">
        <v>365</v>
      </c>
      <c r="V48" t="s">
        <v>1495</v>
      </c>
      <c r="W48" t="s">
        <v>1496</v>
      </c>
      <c r="X48" t="s">
        <v>1314</v>
      </c>
      <c r="Y48" t="s">
        <v>934</v>
      </c>
      <c r="Z48" t="s">
        <v>1497</v>
      </c>
      <c r="AC48" t="s">
        <v>1456</v>
      </c>
      <c r="AD48">
        <v>0</v>
      </c>
      <c r="AE48">
        <f>+R6+R4+R9+R22+R25+R26+R27+L43+R62+Q64+R70+P79</f>
        <v>38</v>
      </c>
      <c r="AF48">
        <v>0</v>
      </c>
      <c r="AG48">
        <v>0</v>
      </c>
      <c r="AH48">
        <f>262</f>
        <v>262</v>
      </c>
      <c r="AI48">
        <f t="shared" si="3"/>
        <v>300</v>
      </c>
      <c r="AJ48" t="s">
        <v>1457</v>
      </c>
      <c r="AM48" t="s">
        <v>857</v>
      </c>
    </row>
    <row r="49" spans="1:36" ht="12.75">
      <c r="A49" t="s">
        <v>1128</v>
      </c>
      <c r="B49" t="s">
        <v>1488</v>
      </c>
      <c r="C49" t="s">
        <v>1499</v>
      </c>
      <c r="D49" t="s">
        <v>1402</v>
      </c>
      <c r="E49" t="s">
        <v>1154</v>
      </c>
      <c r="F49" t="s">
        <v>1490</v>
      </c>
      <c r="G49">
        <v>4</v>
      </c>
      <c r="H49">
        <v>0</v>
      </c>
      <c r="I49" t="s">
        <v>770</v>
      </c>
      <c r="J49">
        <v>4</v>
      </c>
      <c r="K49" t="s">
        <v>1350</v>
      </c>
      <c r="L49">
        <v>4</v>
      </c>
      <c r="M49" t="s">
        <v>1350</v>
      </c>
      <c r="N49">
        <v>4</v>
      </c>
      <c r="O49" t="s">
        <v>1350</v>
      </c>
      <c r="P49">
        <v>0</v>
      </c>
      <c r="Q49">
        <v>0</v>
      </c>
      <c r="R49">
        <v>0</v>
      </c>
      <c r="S49">
        <v>0</v>
      </c>
      <c r="T49" t="s">
        <v>951</v>
      </c>
      <c r="U49" t="s">
        <v>540</v>
      </c>
      <c r="V49" t="s">
        <v>1495</v>
      </c>
      <c r="W49" t="s">
        <v>1496</v>
      </c>
      <c r="X49" t="s">
        <v>1314</v>
      </c>
      <c r="Y49" t="s">
        <v>934</v>
      </c>
      <c r="AC49" t="s">
        <v>1460</v>
      </c>
      <c r="AD49">
        <v>0</v>
      </c>
      <c r="AE49">
        <f>+G63+J63+L63+G92+J92+L92</f>
        <v>72</v>
      </c>
      <c r="AF49">
        <v>0</v>
      </c>
      <c r="AG49">
        <v>0</v>
      </c>
      <c r="AH49">
        <f>+H23+H63+16</f>
        <v>28</v>
      </c>
      <c r="AI49">
        <f t="shared" si="3"/>
        <v>100</v>
      </c>
      <c r="AJ49" t="s">
        <v>1461</v>
      </c>
    </row>
    <row r="50" spans="1:39" ht="12.75">
      <c r="A50" t="s">
        <v>1128</v>
      </c>
      <c r="B50" t="s">
        <v>1488</v>
      </c>
      <c r="C50" t="s">
        <v>1502</v>
      </c>
      <c r="D50" t="s">
        <v>1402</v>
      </c>
      <c r="E50" t="s">
        <v>1154</v>
      </c>
      <c r="F50" t="s">
        <v>1490</v>
      </c>
      <c r="G50">
        <v>4</v>
      </c>
      <c r="H50">
        <v>2</v>
      </c>
      <c r="I50" t="s">
        <v>1337</v>
      </c>
      <c r="J50">
        <v>4</v>
      </c>
      <c r="K50" t="s">
        <v>1338</v>
      </c>
      <c r="L50">
        <v>0</v>
      </c>
      <c r="M50" t="s">
        <v>1338</v>
      </c>
      <c r="N50">
        <v>0</v>
      </c>
      <c r="O50" t="s">
        <v>1338</v>
      </c>
      <c r="P50">
        <v>0</v>
      </c>
      <c r="Q50">
        <v>0</v>
      </c>
      <c r="R50">
        <v>0</v>
      </c>
      <c r="S50">
        <v>0</v>
      </c>
      <c r="T50" t="s">
        <v>951</v>
      </c>
      <c r="U50" t="s">
        <v>366</v>
      </c>
      <c r="V50" t="s">
        <v>1495</v>
      </c>
      <c r="W50" t="s">
        <v>1496</v>
      </c>
      <c r="X50" t="s">
        <v>1314</v>
      </c>
      <c r="Y50" t="s">
        <v>934</v>
      </c>
      <c r="AC50" t="s">
        <v>1188</v>
      </c>
      <c r="AD50">
        <v>0</v>
      </c>
      <c r="AE50">
        <f>+SUM(R19:R24)+SUM(R61:R63)+P195+G84+J84+L84</f>
        <v>32</v>
      </c>
      <c r="AF50">
        <v>0</v>
      </c>
      <c r="AG50">
        <v>0</v>
      </c>
      <c r="AH50">
        <f>+H84+268</f>
        <v>268</v>
      </c>
      <c r="AI50">
        <f t="shared" si="3"/>
        <v>300</v>
      </c>
      <c r="AJ50" t="s">
        <v>1464</v>
      </c>
      <c r="AM50" t="s">
        <v>860</v>
      </c>
    </row>
    <row r="51" spans="1:39" ht="12.75">
      <c r="A51" t="s">
        <v>1128</v>
      </c>
      <c r="B51" t="s">
        <v>1488</v>
      </c>
      <c r="C51" t="s">
        <v>227</v>
      </c>
      <c r="D51" t="s">
        <v>1402</v>
      </c>
      <c r="E51" t="s">
        <v>1154</v>
      </c>
      <c r="F51" t="s">
        <v>1490</v>
      </c>
      <c r="G51">
        <v>4</v>
      </c>
      <c r="H51">
        <v>2</v>
      </c>
      <c r="I51" t="s">
        <v>1337</v>
      </c>
      <c r="J51">
        <v>4</v>
      </c>
      <c r="K51" t="s">
        <v>1338</v>
      </c>
      <c r="L51">
        <v>4</v>
      </c>
      <c r="M51" t="s">
        <v>1339</v>
      </c>
      <c r="N51">
        <v>4</v>
      </c>
      <c r="O51" t="s">
        <v>1339</v>
      </c>
      <c r="P51">
        <v>0</v>
      </c>
      <c r="Q51">
        <v>0</v>
      </c>
      <c r="R51">
        <v>0</v>
      </c>
      <c r="S51">
        <v>0</v>
      </c>
      <c r="T51" t="s">
        <v>951</v>
      </c>
      <c r="U51" t="s">
        <v>228</v>
      </c>
      <c r="V51" t="s">
        <v>1495</v>
      </c>
      <c r="W51" t="s">
        <v>1496</v>
      </c>
      <c r="X51" t="s">
        <v>1314</v>
      </c>
      <c r="Y51" t="s">
        <v>934</v>
      </c>
      <c r="Z51" t="s">
        <v>808</v>
      </c>
      <c r="AC51" t="s">
        <v>1472</v>
      </c>
      <c r="AD51">
        <v>0</v>
      </c>
      <c r="AE51">
        <f>+G36+J36+L36</f>
        <v>0</v>
      </c>
      <c r="AF51">
        <v>0</v>
      </c>
      <c r="AG51">
        <v>0</v>
      </c>
      <c r="AH51">
        <f>+H36+300</f>
        <v>300</v>
      </c>
      <c r="AI51">
        <f t="shared" si="3"/>
        <v>300</v>
      </c>
      <c r="AJ51" t="s">
        <v>1473</v>
      </c>
      <c r="AM51" t="s">
        <v>1061</v>
      </c>
    </row>
    <row r="52" spans="1:39" ht="12.75">
      <c r="A52" t="s">
        <v>1128</v>
      </c>
      <c r="B52" t="s">
        <v>1488</v>
      </c>
      <c r="C52" t="s">
        <v>1739</v>
      </c>
      <c r="D52" t="s">
        <v>855</v>
      </c>
      <c r="E52" t="s">
        <v>1154</v>
      </c>
      <c r="F52" t="s">
        <v>1490</v>
      </c>
      <c r="G52">
        <v>4</v>
      </c>
      <c r="H52">
        <v>3</v>
      </c>
      <c r="I52" t="s">
        <v>811</v>
      </c>
      <c r="J52">
        <v>4</v>
      </c>
      <c r="K52" t="s">
        <v>811</v>
      </c>
      <c r="L52">
        <v>4</v>
      </c>
      <c r="M52" t="s">
        <v>811</v>
      </c>
      <c r="N52">
        <v>4</v>
      </c>
      <c r="O52" t="s">
        <v>811</v>
      </c>
      <c r="P52">
        <v>0</v>
      </c>
      <c r="Q52">
        <v>0</v>
      </c>
      <c r="R52">
        <v>0</v>
      </c>
      <c r="S52">
        <v>0</v>
      </c>
      <c r="T52" t="s">
        <v>1405</v>
      </c>
      <c r="U52" t="s">
        <v>1740</v>
      </c>
      <c r="V52" t="s">
        <v>1495</v>
      </c>
      <c r="W52" t="s">
        <v>1496</v>
      </c>
      <c r="X52" t="s">
        <v>1314</v>
      </c>
      <c r="Y52" t="s">
        <v>934</v>
      </c>
      <c r="Z52" t="s">
        <v>1742</v>
      </c>
      <c r="AC52" t="s">
        <v>1478</v>
      </c>
      <c r="AD52">
        <f>+G120+J120+L120</f>
        <v>0</v>
      </c>
      <c r="AE52">
        <f>+G27+J27+L27+G95+J95+L95+G132+J132+L132</f>
        <v>108</v>
      </c>
      <c r="AF52">
        <v>0</v>
      </c>
      <c r="AG52">
        <v>0</v>
      </c>
      <c r="AH52">
        <f>+H27+H95+H132+74</f>
        <v>92</v>
      </c>
      <c r="AI52">
        <f t="shared" si="3"/>
        <v>200</v>
      </c>
      <c r="AJ52" t="s">
        <v>1479</v>
      </c>
      <c r="AM52" t="s">
        <v>856</v>
      </c>
    </row>
    <row r="53" spans="1:36" ht="12.75">
      <c r="A53" t="s">
        <v>1128</v>
      </c>
      <c r="B53" t="s">
        <v>1488</v>
      </c>
      <c r="C53" t="s">
        <v>1783</v>
      </c>
      <c r="D53" t="s">
        <v>1784</v>
      </c>
      <c r="E53" t="s">
        <v>1154</v>
      </c>
      <c r="F53" t="s">
        <v>1490</v>
      </c>
      <c r="G53">
        <v>10</v>
      </c>
      <c r="H53">
        <v>5</v>
      </c>
      <c r="I53" t="s">
        <v>964</v>
      </c>
      <c r="J53">
        <v>10</v>
      </c>
      <c r="K53" t="s">
        <v>965</v>
      </c>
      <c r="L53">
        <v>10</v>
      </c>
      <c r="M53" t="s">
        <v>965</v>
      </c>
      <c r="N53">
        <v>0</v>
      </c>
      <c r="P53">
        <v>1</v>
      </c>
      <c r="Q53">
        <v>0</v>
      </c>
      <c r="R53">
        <v>0</v>
      </c>
      <c r="S53">
        <v>0</v>
      </c>
      <c r="T53" t="s">
        <v>951</v>
      </c>
      <c r="U53" t="s">
        <v>560</v>
      </c>
      <c r="V53" t="s">
        <v>1495</v>
      </c>
      <c r="W53" t="s">
        <v>1496</v>
      </c>
      <c r="X53" t="s">
        <v>1314</v>
      </c>
      <c r="Y53" t="s">
        <v>934</v>
      </c>
      <c r="Z53" t="s">
        <v>966</v>
      </c>
      <c r="AC53" t="s">
        <v>1283</v>
      </c>
      <c r="AD53">
        <f>+G45+J45+L45+G68+J68+L68+G127+J127+L127+G136+J136+L136</f>
        <v>102</v>
      </c>
      <c r="AE53">
        <f>+G23+J23+L23+G119+J119+L119</f>
        <v>72</v>
      </c>
      <c r="AF53">
        <v>0</v>
      </c>
      <c r="AG53">
        <v>0</v>
      </c>
      <c r="AH53">
        <f>+H23+H45+H68+H119+H127+H136+98</f>
        <v>126</v>
      </c>
      <c r="AI53">
        <f t="shared" si="3"/>
        <v>300</v>
      </c>
      <c r="AJ53" t="s">
        <v>1483</v>
      </c>
    </row>
    <row r="54" spans="1:39" ht="12.75">
      <c r="A54" t="s">
        <v>1128</v>
      </c>
      <c r="B54" t="s">
        <v>1488</v>
      </c>
      <c r="C54" t="s">
        <v>978</v>
      </c>
      <c r="D54" t="s">
        <v>979</v>
      </c>
      <c r="E54" t="s">
        <v>1154</v>
      </c>
      <c r="F54" t="s">
        <v>1490</v>
      </c>
      <c r="G54">
        <v>10</v>
      </c>
      <c r="H54">
        <v>10</v>
      </c>
      <c r="I54" t="s">
        <v>977</v>
      </c>
      <c r="J54">
        <v>10</v>
      </c>
      <c r="K54" t="s">
        <v>1656</v>
      </c>
      <c r="L54">
        <v>10</v>
      </c>
      <c r="M54" t="s">
        <v>1656</v>
      </c>
      <c r="N54">
        <v>0</v>
      </c>
      <c r="P54">
        <v>0</v>
      </c>
      <c r="Q54">
        <v>0</v>
      </c>
      <c r="R54">
        <v>0</v>
      </c>
      <c r="S54">
        <v>0</v>
      </c>
      <c r="T54" t="s">
        <v>994</v>
      </c>
      <c r="U54" t="s">
        <v>561</v>
      </c>
      <c r="V54" t="s">
        <v>1495</v>
      </c>
      <c r="W54" t="s">
        <v>1496</v>
      </c>
      <c r="X54" t="s">
        <v>1314</v>
      </c>
      <c r="Y54" t="s">
        <v>934</v>
      </c>
      <c r="Z54" t="s">
        <v>566</v>
      </c>
      <c r="AC54" t="s">
        <v>1287</v>
      </c>
      <c r="AD54">
        <v>0</v>
      </c>
      <c r="AE54">
        <v>0</v>
      </c>
      <c r="AF54">
        <v>0</v>
      </c>
      <c r="AG54">
        <v>0</v>
      </c>
      <c r="AH54">
        <v>8</v>
      </c>
      <c r="AI54">
        <f t="shared" si="3"/>
        <v>8</v>
      </c>
      <c r="AJ54" t="s">
        <v>1294</v>
      </c>
      <c r="AM54" t="s">
        <v>860</v>
      </c>
    </row>
    <row r="55" spans="1:36" ht="12.75">
      <c r="A55" t="s">
        <v>1128</v>
      </c>
      <c r="B55" t="s">
        <v>1488</v>
      </c>
      <c r="C55" t="s">
        <v>981</v>
      </c>
      <c r="D55" t="s">
        <v>329</v>
      </c>
      <c r="E55" t="s">
        <v>1154</v>
      </c>
      <c r="F55" t="s">
        <v>1490</v>
      </c>
      <c r="G55">
        <v>10</v>
      </c>
      <c r="H55">
        <v>4</v>
      </c>
      <c r="I55" t="s">
        <v>982</v>
      </c>
      <c r="J55">
        <v>10</v>
      </c>
      <c r="K55" t="s">
        <v>972</v>
      </c>
      <c r="L55">
        <v>10</v>
      </c>
      <c r="M55" t="s">
        <v>972</v>
      </c>
      <c r="N55">
        <v>10</v>
      </c>
      <c r="O55" t="s">
        <v>1845</v>
      </c>
      <c r="P55">
        <v>4</v>
      </c>
      <c r="Q55">
        <v>0</v>
      </c>
      <c r="R55">
        <v>0</v>
      </c>
      <c r="S55">
        <v>0</v>
      </c>
      <c r="T55" t="s">
        <v>1826</v>
      </c>
      <c r="U55" t="s">
        <v>332</v>
      </c>
      <c r="V55" t="s">
        <v>1495</v>
      </c>
      <c r="W55" t="s">
        <v>1496</v>
      </c>
      <c r="X55" t="s">
        <v>1314</v>
      </c>
      <c r="Y55" t="s">
        <v>934</v>
      </c>
      <c r="Z55" t="s">
        <v>983</v>
      </c>
      <c r="AC55" t="s">
        <v>1289</v>
      </c>
      <c r="AD55">
        <f>+G47+J47+L47+G97+J97+L97+G98+J98+L98+G131+J131+L131</f>
        <v>90</v>
      </c>
      <c r="AE55">
        <f>G144+J144+L144+G145+J145+L145</f>
        <v>60</v>
      </c>
      <c r="AF55">
        <v>0</v>
      </c>
      <c r="AG55">
        <v>0</v>
      </c>
      <c r="AH55">
        <f>+H47+H131+H144+H145+96</f>
        <v>114</v>
      </c>
      <c r="AI55">
        <f t="shared" si="3"/>
        <v>264</v>
      </c>
      <c r="AJ55" t="s">
        <v>1290</v>
      </c>
    </row>
    <row r="56" spans="1:39" ht="12.75">
      <c r="A56" t="s">
        <v>1152</v>
      </c>
      <c r="B56" t="s">
        <v>1507</v>
      </c>
      <c r="C56" t="s">
        <v>1508</v>
      </c>
      <c r="D56" t="s">
        <v>650</v>
      </c>
      <c r="E56" t="s">
        <v>1154</v>
      </c>
      <c r="F56" t="s">
        <v>554</v>
      </c>
      <c r="G56">
        <v>10</v>
      </c>
      <c r="H56">
        <v>3</v>
      </c>
      <c r="I56" t="s">
        <v>1060</v>
      </c>
      <c r="J56">
        <v>10</v>
      </c>
      <c r="K56" t="s">
        <v>1116</v>
      </c>
      <c r="L56">
        <v>10</v>
      </c>
      <c r="M56" t="s">
        <v>1116</v>
      </c>
      <c r="N56">
        <v>0</v>
      </c>
      <c r="P56">
        <v>2</v>
      </c>
      <c r="Q56">
        <v>0</v>
      </c>
      <c r="R56">
        <v>4</v>
      </c>
      <c r="S56">
        <v>1</v>
      </c>
      <c r="T56" t="s">
        <v>952</v>
      </c>
      <c r="U56" t="s">
        <v>959</v>
      </c>
      <c r="V56" t="s">
        <v>1520</v>
      </c>
      <c r="W56" t="s">
        <v>1521</v>
      </c>
      <c r="X56" t="s">
        <v>1111</v>
      </c>
      <c r="Y56" t="s">
        <v>787</v>
      </c>
      <c r="Z56" t="s">
        <v>993</v>
      </c>
      <c r="AC56" t="s">
        <v>1288</v>
      </c>
      <c r="AD56">
        <f>+G24+J24+L24+G26+J26+L26+G37+J37+L37+G46+J46+L46+G77+J77+L77+G88+J88+L88+G94+J94+L94+G118+J118+L118+G124+J124+L124+G137+J137+L137</f>
        <v>300</v>
      </c>
      <c r="AE56">
        <f>+S34+G57+J57+L57+G62+J62+L62+G65+J65+L65+G73+J73+L73+L99</f>
        <v>140</v>
      </c>
      <c r="AF56">
        <v>0</v>
      </c>
      <c r="AG56">
        <v>0</v>
      </c>
      <c r="AH56">
        <f>+H24+H37+H46+H57+H62+H65+H77+H73+H88+H94+H118+H124+H137+22</f>
        <v>96</v>
      </c>
      <c r="AI56">
        <f t="shared" si="3"/>
        <v>536</v>
      </c>
      <c r="AJ56" t="s">
        <v>1291</v>
      </c>
      <c r="AM56" t="s">
        <v>856</v>
      </c>
    </row>
    <row r="57" spans="1:36" ht="12.75">
      <c r="A57" t="s">
        <v>1152</v>
      </c>
      <c r="B57" t="s">
        <v>1507</v>
      </c>
      <c r="C57" t="s">
        <v>1516</v>
      </c>
      <c r="D57" t="s">
        <v>649</v>
      </c>
      <c r="E57" t="s">
        <v>1154</v>
      </c>
      <c r="F57" t="s">
        <v>1509</v>
      </c>
      <c r="G57">
        <v>10</v>
      </c>
      <c r="H57">
        <v>4</v>
      </c>
      <c r="I57" t="s">
        <v>888</v>
      </c>
      <c r="J57">
        <v>10</v>
      </c>
      <c r="K57" t="s">
        <v>889</v>
      </c>
      <c r="L57">
        <v>10</v>
      </c>
      <c r="M57" t="s">
        <v>889</v>
      </c>
      <c r="N57">
        <v>0</v>
      </c>
      <c r="P57">
        <v>2</v>
      </c>
      <c r="Q57">
        <v>0</v>
      </c>
      <c r="R57">
        <v>4</v>
      </c>
      <c r="S57">
        <v>0</v>
      </c>
      <c r="T57" t="s">
        <v>952</v>
      </c>
      <c r="U57" t="s">
        <v>1511</v>
      </c>
      <c r="V57" t="s">
        <v>1512</v>
      </c>
      <c r="W57" t="s">
        <v>1513</v>
      </c>
      <c r="X57" t="s">
        <v>1111</v>
      </c>
      <c r="Y57" t="s">
        <v>787</v>
      </c>
      <c r="Z57" t="s">
        <v>150</v>
      </c>
      <c r="AC57" t="s">
        <v>1446</v>
      </c>
      <c r="AD57">
        <f>+G10+J10+G65+J65+L65+G69+J69+G72+J72+G101+J101+G133+J133</f>
        <v>130</v>
      </c>
      <c r="AE57">
        <f>+G195+J195</f>
        <v>20</v>
      </c>
      <c r="AF57">
        <v>0</v>
      </c>
      <c r="AG57">
        <v>0</v>
      </c>
      <c r="AH57">
        <f>+H10+H65+H69+H72+H97+H101+H133+H195+6</f>
        <v>50</v>
      </c>
      <c r="AI57">
        <f t="shared" si="3"/>
        <v>200</v>
      </c>
      <c r="AJ57" t="s">
        <v>1506</v>
      </c>
    </row>
    <row r="58" spans="1:36" ht="12.75">
      <c r="A58" t="s">
        <v>1152</v>
      </c>
      <c r="B58" t="s">
        <v>1507</v>
      </c>
      <c r="C58" t="s">
        <v>1524</v>
      </c>
      <c r="D58" t="s">
        <v>650</v>
      </c>
      <c r="E58" t="s">
        <v>1154</v>
      </c>
      <c r="F58" t="s">
        <v>1509</v>
      </c>
      <c r="G58">
        <v>10</v>
      </c>
      <c r="H58">
        <v>4</v>
      </c>
      <c r="I58" t="s">
        <v>659</v>
      </c>
      <c r="J58">
        <v>10</v>
      </c>
      <c r="K58" t="s">
        <v>1514</v>
      </c>
      <c r="L58">
        <v>10</v>
      </c>
      <c r="M58" t="s">
        <v>1514</v>
      </c>
      <c r="N58">
        <v>0</v>
      </c>
      <c r="P58">
        <v>2</v>
      </c>
      <c r="Q58">
        <v>0</v>
      </c>
      <c r="R58">
        <v>4</v>
      </c>
      <c r="S58">
        <v>0</v>
      </c>
      <c r="T58" t="s">
        <v>952</v>
      </c>
      <c r="U58" t="s">
        <v>1519</v>
      </c>
      <c r="V58" t="s">
        <v>1512</v>
      </c>
      <c r="W58" t="s">
        <v>1513</v>
      </c>
      <c r="X58" t="s">
        <v>1111</v>
      </c>
      <c r="Y58" t="s">
        <v>787</v>
      </c>
      <c r="AC58" t="s">
        <v>1643</v>
      </c>
      <c r="AD58">
        <f>+G59+J59</f>
        <v>20</v>
      </c>
      <c r="AE58">
        <v>0</v>
      </c>
      <c r="AF58">
        <v>0</v>
      </c>
      <c r="AG58">
        <v>0</v>
      </c>
      <c r="AH58">
        <f>+H59</f>
        <v>5</v>
      </c>
      <c r="AI58">
        <f t="shared" si="3"/>
        <v>25</v>
      </c>
      <c r="AJ58" t="s">
        <v>1651</v>
      </c>
    </row>
    <row r="59" spans="1:36" ht="12.75">
      <c r="A59" t="s">
        <v>1528</v>
      </c>
      <c r="B59" t="s">
        <v>1529</v>
      </c>
      <c r="C59" t="s">
        <v>1530</v>
      </c>
      <c r="D59" t="s">
        <v>155</v>
      </c>
      <c r="E59" t="s">
        <v>1361</v>
      </c>
      <c r="F59" t="s">
        <v>59</v>
      </c>
      <c r="G59">
        <v>10</v>
      </c>
      <c r="H59">
        <v>5</v>
      </c>
      <c r="I59" t="s">
        <v>1304</v>
      </c>
      <c r="J59">
        <v>10</v>
      </c>
      <c r="K59" t="s">
        <v>1643</v>
      </c>
      <c r="L59">
        <v>10</v>
      </c>
      <c r="M59" t="s">
        <v>1286</v>
      </c>
      <c r="N59">
        <v>10</v>
      </c>
      <c r="O59" t="s">
        <v>1286</v>
      </c>
      <c r="P59">
        <v>4</v>
      </c>
      <c r="Q59">
        <v>2</v>
      </c>
      <c r="R59">
        <v>0</v>
      </c>
      <c r="S59">
        <v>4</v>
      </c>
      <c r="T59" t="s">
        <v>500</v>
      </c>
      <c r="U59" t="s">
        <v>1647</v>
      </c>
      <c r="V59" t="s">
        <v>1365</v>
      </c>
      <c r="W59" t="s">
        <v>1366</v>
      </c>
      <c r="X59" t="s">
        <v>1111</v>
      </c>
      <c r="Y59" t="s">
        <v>786</v>
      </c>
      <c r="Z59" t="s">
        <v>501</v>
      </c>
      <c r="AC59" t="s">
        <v>1286</v>
      </c>
      <c r="AD59">
        <f>+L59+N59+G89+J89+L89</f>
        <v>50</v>
      </c>
      <c r="AE59">
        <v>0</v>
      </c>
      <c r="AF59">
        <v>0</v>
      </c>
      <c r="AG59">
        <v>0</v>
      </c>
      <c r="AH59">
        <f>+P59+P60+H89</f>
        <v>10</v>
      </c>
      <c r="AI59">
        <f t="shared" si="3"/>
        <v>60</v>
      </c>
      <c r="AJ59" t="s">
        <v>990</v>
      </c>
    </row>
    <row r="60" spans="1:36" ht="12.75">
      <c r="A60" t="s">
        <v>1528</v>
      </c>
      <c r="B60" t="s">
        <v>1529</v>
      </c>
      <c r="C60" t="s">
        <v>1536</v>
      </c>
      <c r="D60" t="s">
        <v>1199</v>
      </c>
      <c r="E60" t="s">
        <v>1361</v>
      </c>
      <c r="F60" t="s">
        <v>1412</v>
      </c>
      <c r="G60">
        <v>10</v>
      </c>
      <c r="H60">
        <v>6</v>
      </c>
      <c r="I60" t="s">
        <v>1627</v>
      </c>
      <c r="J60">
        <v>10</v>
      </c>
      <c r="K60" t="s">
        <v>1628</v>
      </c>
      <c r="L60">
        <v>10</v>
      </c>
      <c r="M60" t="s">
        <v>1628</v>
      </c>
      <c r="N60">
        <v>10</v>
      </c>
      <c r="O60" t="s">
        <v>1628</v>
      </c>
      <c r="P60">
        <v>0</v>
      </c>
      <c r="Q60">
        <v>0</v>
      </c>
      <c r="R60">
        <v>2</v>
      </c>
      <c r="S60">
        <v>4</v>
      </c>
      <c r="T60" t="s">
        <v>500</v>
      </c>
      <c r="U60" t="s">
        <v>1532</v>
      </c>
      <c r="V60" t="s">
        <v>60</v>
      </c>
      <c r="W60" t="s">
        <v>61</v>
      </c>
      <c r="X60" t="s">
        <v>1111</v>
      </c>
      <c r="Y60" t="s">
        <v>787</v>
      </c>
      <c r="Z60" t="s">
        <v>1417</v>
      </c>
      <c r="AC60" t="s">
        <v>1116</v>
      </c>
      <c r="AD60" s="3">
        <f>+G4+J4+L4+G7+J7+L7+G26+J26+L26+G56+J56+L56+G91+J91+L91+G102+J102+L102+G126+J126+L126</f>
        <v>210</v>
      </c>
      <c r="AE60">
        <f>+L99+L146</f>
        <v>20</v>
      </c>
      <c r="AF60">
        <v>0</v>
      </c>
      <c r="AG60">
        <v>0</v>
      </c>
      <c r="AH60">
        <f>+H4+H7+H26+H56+H91+H102+H126+8</f>
        <v>35</v>
      </c>
      <c r="AI60">
        <f t="shared" si="3"/>
        <v>265</v>
      </c>
      <c r="AJ60" t="s">
        <v>1535</v>
      </c>
    </row>
    <row r="61" spans="1:36" ht="12.75">
      <c r="A61" t="s">
        <v>1101</v>
      </c>
      <c r="B61" t="s">
        <v>1543</v>
      </c>
      <c r="C61" t="s">
        <v>151</v>
      </c>
      <c r="D61" t="s">
        <v>649</v>
      </c>
      <c r="E61" t="s">
        <v>1103</v>
      </c>
      <c r="F61" t="s">
        <v>1545</v>
      </c>
      <c r="G61">
        <v>0</v>
      </c>
      <c r="H61">
        <v>0</v>
      </c>
      <c r="I61" t="s">
        <v>881</v>
      </c>
      <c r="J61">
        <v>0</v>
      </c>
      <c r="K61" t="s">
        <v>882</v>
      </c>
      <c r="L61">
        <v>0</v>
      </c>
      <c r="M61" t="s">
        <v>882</v>
      </c>
      <c r="N61">
        <v>0</v>
      </c>
      <c r="P61">
        <v>0</v>
      </c>
      <c r="Q61">
        <v>0</v>
      </c>
      <c r="R61">
        <v>0</v>
      </c>
      <c r="S61">
        <v>0</v>
      </c>
      <c r="T61" t="s">
        <v>169</v>
      </c>
      <c r="U61" t="s">
        <v>152</v>
      </c>
      <c r="V61" t="s">
        <v>1547</v>
      </c>
      <c r="W61" t="s">
        <v>1548</v>
      </c>
      <c r="X61" t="s">
        <v>1111</v>
      </c>
      <c r="Y61" t="s">
        <v>1160</v>
      </c>
      <c r="Z61" t="s">
        <v>689</v>
      </c>
      <c r="AC61" t="s">
        <v>506</v>
      </c>
      <c r="AD61">
        <v>0</v>
      </c>
      <c r="AE61">
        <f>+G79+J79</f>
        <v>8</v>
      </c>
      <c r="AF61">
        <v>0</v>
      </c>
      <c r="AG61">
        <v>0</v>
      </c>
      <c r="AH61">
        <f>+H79</f>
        <v>2</v>
      </c>
      <c r="AI61">
        <f t="shared" si="3"/>
        <v>10</v>
      </c>
      <c r="AJ61" t="s">
        <v>1644</v>
      </c>
    </row>
    <row r="62" spans="1:36" ht="12.75">
      <c r="A62" t="s">
        <v>1178</v>
      </c>
      <c r="B62" t="s">
        <v>1557</v>
      </c>
      <c r="C62" t="s">
        <v>1558</v>
      </c>
      <c r="D62" t="s">
        <v>1466</v>
      </c>
      <c r="E62" t="s">
        <v>1361</v>
      </c>
      <c r="F62" t="s">
        <v>1559</v>
      </c>
      <c r="G62">
        <v>10</v>
      </c>
      <c r="H62">
        <v>6</v>
      </c>
      <c r="I62" t="s">
        <v>888</v>
      </c>
      <c r="J62">
        <v>10</v>
      </c>
      <c r="K62" t="s">
        <v>889</v>
      </c>
      <c r="L62">
        <v>10</v>
      </c>
      <c r="M62" t="s">
        <v>889</v>
      </c>
      <c r="N62">
        <v>0</v>
      </c>
      <c r="P62">
        <v>2</v>
      </c>
      <c r="Q62">
        <v>0</v>
      </c>
      <c r="R62">
        <v>4</v>
      </c>
      <c r="S62">
        <v>4</v>
      </c>
      <c r="T62" t="s">
        <v>168</v>
      </c>
      <c r="U62" t="s">
        <v>507</v>
      </c>
      <c r="V62" t="s">
        <v>154</v>
      </c>
      <c r="W62" t="s">
        <v>153</v>
      </c>
      <c r="X62" t="s">
        <v>1314</v>
      </c>
      <c r="Y62" t="s">
        <v>1160</v>
      </c>
      <c r="Z62" t="s">
        <v>508</v>
      </c>
      <c r="AC62" t="s">
        <v>1299</v>
      </c>
      <c r="AD62" s="3">
        <f>+G125+J125+L125</f>
        <v>30</v>
      </c>
      <c r="AE62">
        <f>+N146</f>
        <v>0</v>
      </c>
      <c r="AF62">
        <v>0</v>
      </c>
      <c r="AG62">
        <v>0</v>
      </c>
      <c r="AH62">
        <f>+H125</f>
        <v>4</v>
      </c>
      <c r="AI62">
        <f t="shared" si="3"/>
        <v>34</v>
      </c>
      <c r="AJ62" t="s">
        <v>1300</v>
      </c>
    </row>
    <row r="63" spans="1:36" ht="12.75">
      <c r="A63" t="s">
        <v>1178</v>
      </c>
      <c r="B63" t="s">
        <v>1557</v>
      </c>
      <c r="C63" t="s">
        <v>1569</v>
      </c>
      <c r="D63" t="s">
        <v>155</v>
      </c>
      <c r="E63" t="s">
        <v>1361</v>
      </c>
      <c r="F63" t="s">
        <v>1559</v>
      </c>
      <c r="G63">
        <v>12</v>
      </c>
      <c r="H63">
        <v>6</v>
      </c>
      <c r="I63" t="s">
        <v>545</v>
      </c>
      <c r="J63">
        <v>12</v>
      </c>
      <c r="K63" t="s">
        <v>545</v>
      </c>
      <c r="L63">
        <v>12</v>
      </c>
      <c r="M63" t="s">
        <v>545</v>
      </c>
      <c r="N63">
        <v>0</v>
      </c>
      <c r="P63">
        <v>0</v>
      </c>
      <c r="Q63">
        <v>2</v>
      </c>
      <c r="R63">
        <v>4</v>
      </c>
      <c r="S63">
        <v>4</v>
      </c>
      <c r="T63" t="s">
        <v>168</v>
      </c>
      <c r="U63" t="s">
        <v>1566</v>
      </c>
      <c r="V63" t="s">
        <v>154</v>
      </c>
      <c r="W63" t="s">
        <v>153</v>
      </c>
      <c r="X63" t="s">
        <v>1314</v>
      </c>
      <c r="Y63" t="s">
        <v>1160</v>
      </c>
      <c r="Z63" t="s">
        <v>883</v>
      </c>
      <c r="AC63" t="s">
        <v>1514</v>
      </c>
      <c r="AD63">
        <f>+G58+J58+L58</f>
        <v>30</v>
      </c>
      <c r="AE63">
        <v>0</v>
      </c>
      <c r="AF63">
        <v>0</v>
      </c>
      <c r="AG63">
        <v>0</v>
      </c>
      <c r="AH63">
        <f>+H58</f>
        <v>4</v>
      </c>
      <c r="AI63">
        <f t="shared" si="3"/>
        <v>34</v>
      </c>
      <c r="AJ63" t="s">
        <v>1292</v>
      </c>
    </row>
    <row r="64" spans="1:36" ht="12.75">
      <c r="A64" t="s">
        <v>1128</v>
      </c>
      <c r="B64" t="s">
        <v>1572</v>
      </c>
      <c r="C64" t="s">
        <v>1573</v>
      </c>
      <c r="D64" t="s">
        <v>1267</v>
      </c>
      <c r="E64" t="s">
        <v>1267</v>
      </c>
      <c r="F64" t="s">
        <v>156</v>
      </c>
      <c r="G64">
        <v>8</v>
      </c>
      <c r="H64">
        <v>1</v>
      </c>
      <c r="I64" t="s">
        <v>764</v>
      </c>
      <c r="J64">
        <v>8</v>
      </c>
      <c r="K64" t="s">
        <v>1133</v>
      </c>
      <c r="L64">
        <v>0</v>
      </c>
      <c r="N64">
        <v>0</v>
      </c>
      <c r="P64">
        <v>2</v>
      </c>
      <c r="Q64">
        <v>0</v>
      </c>
      <c r="R64">
        <v>0</v>
      </c>
      <c r="S64">
        <v>4</v>
      </c>
      <c r="T64" t="s">
        <v>1405</v>
      </c>
      <c r="U64" t="s">
        <v>56</v>
      </c>
      <c r="V64" t="s">
        <v>157</v>
      </c>
      <c r="W64" t="s">
        <v>158</v>
      </c>
      <c r="X64" t="s">
        <v>1111</v>
      </c>
      <c r="Y64" t="s">
        <v>787</v>
      </c>
      <c r="Z64" t="s">
        <v>162</v>
      </c>
      <c r="AC64" t="s">
        <v>1522</v>
      </c>
      <c r="AD64">
        <v>0</v>
      </c>
      <c r="AE64">
        <v>0</v>
      </c>
      <c r="AF64">
        <v>0</v>
      </c>
      <c r="AG64">
        <v>0</v>
      </c>
      <c r="AH64">
        <v>0</v>
      </c>
      <c r="AI64">
        <f t="shared" si="3"/>
        <v>0</v>
      </c>
      <c r="AJ64" t="s">
        <v>1293</v>
      </c>
    </row>
    <row r="65" spans="1:39" ht="12.75">
      <c r="A65" t="s">
        <v>1128</v>
      </c>
      <c r="B65" t="s">
        <v>1572</v>
      </c>
      <c r="C65" t="s">
        <v>1580</v>
      </c>
      <c r="D65" t="s">
        <v>649</v>
      </c>
      <c r="E65" t="s">
        <v>1131</v>
      </c>
      <c r="F65" t="s">
        <v>1574</v>
      </c>
      <c r="G65">
        <v>10</v>
      </c>
      <c r="H65">
        <v>6</v>
      </c>
      <c r="I65" t="s">
        <v>888</v>
      </c>
      <c r="J65">
        <v>10</v>
      </c>
      <c r="K65" t="s">
        <v>889</v>
      </c>
      <c r="L65">
        <v>10</v>
      </c>
      <c r="M65" t="s">
        <v>889</v>
      </c>
      <c r="N65">
        <v>0</v>
      </c>
      <c r="P65">
        <v>0</v>
      </c>
      <c r="Q65">
        <v>0</v>
      </c>
      <c r="R65">
        <v>2</v>
      </c>
      <c r="S65">
        <v>4</v>
      </c>
      <c r="T65" t="s">
        <v>1405</v>
      </c>
      <c r="U65" t="s">
        <v>159</v>
      </c>
      <c r="V65" t="s">
        <v>1576</v>
      </c>
      <c r="W65" t="s">
        <v>1577</v>
      </c>
      <c r="X65" t="s">
        <v>1111</v>
      </c>
      <c r="Y65" t="s">
        <v>787</v>
      </c>
      <c r="Z65" t="s">
        <v>1190</v>
      </c>
      <c r="AC65" t="s">
        <v>1538</v>
      </c>
      <c r="AD65">
        <f>+G78+J78</f>
        <v>20</v>
      </c>
      <c r="AE65">
        <f>+G99+G146</f>
        <v>20</v>
      </c>
      <c r="AF65">
        <v>0</v>
      </c>
      <c r="AG65">
        <v>0</v>
      </c>
      <c r="AH65">
        <f>+H99+H146+4</f>
        <v>8</v>
      </c>
      <c r="AI65">
        <f t="shared" si="3"/>
        <v>48</v>
      </c>
      <c r="AJ65" t="s">
        <v>1539</v>
      </c>
      <c r="AM65" t="s">
        <v>1061</v>
      </c>
    </row>
    <row r="66" spans="1:36" ht="12.75">
      <c r="A66" t="s">
        <v>1128</v>
      </c>
      <c r="B66" t="s">
        <v>1572</v>
      </c>
      <c r="C66" t="s">
        <v>1584</v>
      </c>
      <c r="D66" t="s">
        <v>1266</v>
      </c>
      <c r="E66" t="s">
        <v>1131</v>
      </c>
      <c r="F66" t="s">
        <v>1574</v>
      </c>
      <c r="G66">
        <v>8</v>
      </c>
      <c r="H66">
        <v>4</v>
      </c>
      <c r="I66" t="s">
        <v>763</v>
      </c>
      <c r="J66">
        <v>8</v>
      </c>
      <c r="K66" t="s">
        <v>1194</v>
      </c>
      <c r="L66">
        <v>0</v>
      </c>
      <c r="N66">
        <v>0</v>
      </c>
      <c r="P66">
        <v>0</v>
      </c>
      <c r="Q66">
        <v>2</v>
      </c>
      <c r="R66">
        <v>0</v>
      </c>
      <c r="S66">
        <v>4</v>
      </c>
      <c r="T66" t="s">
        <v>1405</v>
      </c>
      <c r="U66" t="s">
        <v>1585</v>
      </c>
      <c r="V66" t="s">
        <v>1576</v>
      </c>
      <c r="W66" t="s">
        <v>1577</v>
      </c>
      <c r="X66" t="s">
        <v>1111</v>
      </c>
      <c r="Y66" t="s">
        <v>787</v>
      </c>
      <c r="AC66" t="s">
        <v>1428</v>
      </c>
      <c r="AD66">
        <f>+G22+J22+G93+J93</f>
        <v>40</v>
      </c>
      <c r="AE66">
        <v>0</v>
      </c>
      <c r="AF66">
        <v>0</v>
      </c>
      <c r="AG66">
        <v>0</v>
      </c>
      <c r="AH66">
        <f>+H22+H78+H93</f>
        <v>12</v>
      </c>
      <c r="AI66">
        <f t="shared" si="3"/>
        <v>52</v>
      </c>
      <c r="AJ66" t="s">
        <v>1542</v>
      </c>
    </row>
    <row r="67" spans="1:39" ht="12.75">
      <c r="A67" t="s">
        <v>1152</v>
      </c>
      <c r="B67" t="s">
        <v>1587</v>
      </c>
      <c r="C67" t="s">
        <v>1588</v>
      </c>
      <c r="D67" t="s">
        <v>650</v>
      </c>
      <c r="E67" t="s">
        <v>1200</v>
      </c>
      <c r="F67" t="s">
        <v>1589</v>
      </c>
      <c r="G67">
        <v>10</v>
      </c>
      <c r="H67">
        <v>2</v>
      </c>
      <c r="I67" t="s">
        <v>938</v>
      </c>
      <c r="J67">
        <v>10</v>
      </c>
      <c r="K67" t="s">
        <v>1106</v>
      </c>
      <c r="L67">
        <v>0</v>
      </c>
      <c r="N67">
        <v>0</v>
      </c>
      <c r="P67">
        <v>2</v>
      </c>
      <c r="Q67">
        <v>0</v>
      </c>
      <c r="R67">
        <v>0</v>
      </c>
      <c r="S67">
        <v>4</v>
      </c>
      <c r="T67" t="s">
        <v>1405</v>
      </c>
      <c r="U67" t="s">
        <v>56</v>
      </c>
      <c r="V67" t="s">
        <v>1592</v>
      </c>
      <c r="W67" t="s">
        <v>1593</v>
      </c>
      <c r="X67" t="s">
        <v>1111</v>
      </c>
      <c r="Y67" t="s">
        <v>1160</v>
      </c>
      <c r="Z67" t="s">
        <v>516</v>
      </c>
      <c r="AC67" t="s">
        <v>1123</v>
      </c>
      <c r="AD67">
        <f>+G5+J5+G34+G66+G71+J71+G76+J76+G82</f>
        <v>86</v>
      </c>
      <c r="AE67">
        <f>+J99+J146</f>
        <v>20</v>
      </c>
      <c r="AF67">
        <v>0</v>
      </c>
      <c r="AG67">
        <v>0</v>
      </c>
      <c r="AH67">
        <f>+H5+H34+J66+H71+H76+H82+16</f>
        <v>44</v>
      </c>
      <c r="AI67">
        <f t="shared" si="3"/>
        <v>150</v>
      </c>
      <c r="AJ67" t="s">
        <v>1549</v>
      </c>
      <c r="AM67" t="s">
        <v>859</v>
      </c>
    </row>
    <row r="68" spans="1:36" ht="12.75">
      <c r="A68" t="s">
        <v>1152</v>
      </c>
      <c r="B68" t="s">
        <v>1587</v>
      </c>
      <c r="C68" t="s">
        <v>1595</v>
      </c>
      <c r="D68" t="s">
        <v>155</v>
      </c>
      <c r="E68" t="s">
        <v>1200</v>
      </c>
      <c r="F68" t="s">
        <v>1589</v>
      </c>
      <c r="G68">
        <v>12</v>
      </c>
      <c r="H68">
        <v>6</v>
      </c>
      <c r="I68" t="s">
        <v>886</v>
      </c>
      <c r="J68">
        <v>12</v>
      </c>
      <c r="K68" t="s">
        <v>887</v>
      </c>
      <c r="L68">
        <v>12</v>
      </c>
      <c r="M68" t="s">
        <v>887</v>
      </c>
      <c r="N68">
        <v>0</v>
      </c>
      <c r="P68">
        <v>0</v>
      </c>
      <c r="Q68">
        <v>0</v>
      </c>
      <c r="R68">
        <v>2</v>
      </c>
      <c r="S68">
        <v>4</v>
      </c>
      <c r="T68" t="s">
        <v>167</v>
      </c>
      <c r="U68" t="s">
        <v>1591</v>
      </c>
      <c r="V68" t="s">
        <v>1592</v>
      </c>
      <c r="W68" t="s">
        <v>1593</v>
      </c>
      <c r="X68" t="s">
        <v>1111</v>
      </c>
      <c r="Y68" t="s">
        <v>1160</v>
      </c>
      <c r="Z68" t="s">
        <v>1190</v>
      </c>
      <c r="AC68" t="s">
        <v>1194</v>
      </c>
      <c r="AD68">
        <f>+J34+J66+J82+G81+J81</f>
        <v>42</v>
      </c>
      <c r="AE68">
        <v>0</v>
      </c>
      <c r="AF68">
        <v>0</v>
      </c>
      <c r="AG68">
        <v>0</v>
      </c>
      <c r="AH68">
        <f>+H81+4</f>
        <v>8</v>
      </c>
      <c r="AI68">
        <f t="shared" si="3"/>
        <v>50</v>
      </c>
      <c r="AJ68" t="s">
        <v>1552</v>
      </c>
    </row>
    <row r="69" spans="1:36" ht="12.75">
      <c r="A69" t="s">
        <v>1152</v>
      </c>
      <c r="B69" t="s">
        <v>1587</v>
      </c>
      <c r="C69" t="s">
        <v>1599</v>
      </c>
      <c r="D69" t="s">
        <v>649</v>
      </c>
      <c r="E69" t="s">
        <v>1200</v>
      </c>
      <c r="F69" t="s">
        <v>163</v>
      </c>
      <c r="G69">
        <v>10</v>
      </c>
      <c r="H69">
        <v>6</v>
      </c>
      <c r="I69" t="s">
        <v>1445</v>
      </c>
      <c r="J69">
        <v>10</v>
      </c>
      <c r="K69" t="s">
        <v>1446</v>
      </c>
      <c r="L69">
        <v>10</v>
      </c>
      <c r="M69" t="s">
        <v>1446</v>
      </c>
      <c r="N69">
        <v>0</v>
      </c>
      <c r="P69">
        <v>0</v>
      </c>
      <c r="Q69">
        <v>0</v>
      </c>
      <c r="R69">
        <v>2</v>
      </c>
      <c r="S69">
        <v>4</v>
      </c>
      <c r="T69" t="s">
        <v>1405</v>
      </c>
      <c r="U69" t="s">
        <v>1596</v>
      </c>
      <c r="V69" t="s">
        <v>164</v>
      </c>
      <c r="W69" t="s">
        <v>166</v>
      </c>
      <c r="X69" t="s">
        <v>1111</v>
      </c>
      <c r="Y69" t="s">
        <v>1160</v>
      </c>
      <c r="Z69" t="s">
        <v>165</v>
      </c>
      <c r="AC69" t="s">
        <v>1555</v>
      </c>
      <c r="AD69">
        <v>0</v>
      </c>
      <c r="AE69">
        <v>0</v>
      </c>
      <c r="AF69">
        <v>0</v>
      </c>
      <c r="AG69">
        <v>0</v>
      </c>
      <c r="AH69">
        <v>0</v>
      </c>
      <c r="AI69">
        <f t="shared" si="3"/>
        <v>0</v>
      </c>
      <c r="AJ69" t="s">
        <v>1556</v>
      </c>
    </row>
    <row r="70" spans="1:36" ht="12.75">
      <c r="A70" t="s">
        <v>1101</v>
      </c>
      <c r="B70" t="s">
        <v>1601</v>
      </c>
      <c r="C70" t="s">
        <v>1602</v>
      </c>
      <c r="D70" t="s">
        <v>1199</v>
      </c>
      <c r="E70" t="s">
        <v>1103</v>
      </c>
      <c r="F70" t="s">
        <v>1603</v>
      </c>
      <c r="G70">
        <v>0</v>
      </c>
      <c r="H70">
        <v>0</v>
      </c>
      <c r="I70" t="s">
        <v>629</v>
      </c>
      <c r="J70">
        <v>0</v>
      </c>
      <c r="K70" t="s">
        <v>630</v>
      </c>
      <c r="L70">
        <v>0</v>
      </c>
      <c r="M70" t="s">
        <v>630</v>
      </c>
      <c r="N70">
        <v>0</v>
      </c>
      <c r="O70" t="s">
        <v>630</v>
      </c>
      <c r="P70">
        <v>0</v>
      </c>
      <c r="Q70">
        <v>0</v>
      </c>
      <c r="R70">
        <v>0</v>
      </c>
      <c r="S70">
        <v>0</v>
      </c>
      <c r="T70" t="s">
        <v>467</v>
      </c>
      <c r="U70" t="s">
        <v>174</v>
      </c>
      <c r="V70" t="s">
        <v>172</v>
      </c>
      <c r="W70" t="s">
        <v>173</v>
      </c>
      <c r="X70" t="s">
        <v>1142</v>
      </c>
      <c r="Y70" t="s">
        <v>787</v>
      </c>
      <c r="Z70" t="s">
        <v>1239</v>
      </c>
      <c r="AC70" t="s">
        <v>1563</v>
      </c>
      <c r="AD70">
        <v>0</v>
      </c>
      <c r="AE70">
        <f>+G185</f>
        <v>6</v>
      </c>
      <c r="AF70">
        <v>0</v>
      </c>
      <c r="AG70">
        <v>0</v>
      </c>
      <c r="AH70">
        <v>0</v>
      </c>
      <c r="AI70">
        <f t="shared" si="3"/>
        <v>6</v>
      </c>
      <c r="AJ70" t="s">
        <v>1564</v>
      </c>
    </row>
    <row r="71" spans="1:36" ht="12.75">
      <c r="A71" t="s">
        <v>1101</v>
      </c>
      <c r="B71" t="s">
        <v>1335</v>
      </c>
      <c r="C71" t="s">
        <v>1611</v>
      </c>
      <c r="D71" t="s">
        <v>1266</v>
      </c>
      <c r="E71" t="s">
        <v>1103</v>
      </c>
      <c r="F71" t="s">
        <v>818</v>
      </c>
      <c r="G71">
        <v>10</v>
      </c>
      <c r="H71">
        <v>4</v>
      </c>
      <c r="I71" t="s">
        <v>763</v>
      </c>
      <c r="J71">
        <v>10</v>
      </c>
      <c r="K71" t="s">
        <v>1123</v>
      </c>
      <c r="L71">
        <v>0</v>
      </c>
      <c r="N71">
        <v>0</v>
      </c>
      <c r="P71">
        <v>2</v>
      </c>
      <c r="Q71">
        <v>0</v>
      </c>
      <c r="R71">
        <v>4</v>
      </c>
      <c r="S71">
        <v>1</v>
      </c>
      <c r="T71" t="s">
        <v>953</v>
      </c>
      <c r="U71" t="s">
        <v>1613</v>
      </c>
      <c r="V71" t="s">
        <v>43</v>
      </c>
      <c r="W71" t="s">
        <v>42</v>
      </c>
      <c r="X71" t="s">
        <v>1111</v>
      </c>
      <c r="Y71" t="s">
        <v>787</v>
      </c>
      <c r="AC71" t="s">
        <v>1567</v>
      </c>
      <c r="AD71">
        <f>+G135+J135</f>
        <v>16</v>
      </c>
      <c r="AE71">
        <f>+G147+G186</f>
        <v>10</v>
      </c>
      <c r="AF71">
        <v>0</v>
      </c>
      <c r="AG71">
        <v>0</v>
      </c>
      <c r="AH71">
        <f>+H135+H147+H186</f>
        <v>6</v>
      </c>
      <c r="AI71">
        <f t="shared" si="3"/>
        <v>32</v>
      </c>
      <c r="AJ71" t="s">
        <v>733</v>
      </c>
    </row>
    <row r="72" spans="1:36" ht="12.75">
      <c r="A72" t="s">
        <v>1101</v>
      </c>
      <c r="B72" t="s">
        <v>1335</v>
      </c>
      <c r="C72" t="s">
        <v>1618</v>
      </c>
      <c r="D72" t="s">
        <v>649</v>
      </c>
      <c r="E72" t="s">
        <v>1103</v>
      </c>
      <c r="F72" t="s">
        <v>782</v>
      </c>
      <c r="G72">
        <v>10</v>
      </c>
      <c r="H72">
        <v>4</v>
      </c>
      <c r="I72" t="s">
        <v>1445</v>
      </c>
      <c r="J72">
        <v>10</v>
      </c>
      <c r="K72" t="s">
        <v>1446</v>
      </c>
      <c r="L72">
        <v>10</v>
      </c>
      <c r="M72" t="s">
        <v>1446</v>
      </c>
      <c r="N72">
        <v>0</v>
      </c>
      <c r="P72">
        <v>0</v>
      </c>
      <c r="Q72">
        <v>2</v>
      </c>
      <c r="R72">
        <v>4</v>
      </c>
      <c r="S72">
        <v>0</v>
      </c>
      <c r="T72" t="s">
        <v>953</v>
      </c>
      <c r="U72" t="s">
        <v>1619</v>
      </c>
      <c r="V72" t="s">
        <v>40</v>
      </c>
      <c r="W72" t="s">
        <v>41</v>
      </c>
      <c r="X72" t="s">
        <v>1111</v>
      </c>
      <c r="Y72" t="s">
        <v>787</v>
      </c>
      <c r="AC72" t="s">
        <v>1106</v>
      </c>
      <c r="AD72">
        <f>+G3+J3+G8+J8+G11+J11+L11+G67+J67+G100+J100+G148</f>
        <v>105</v>
      </c>
      <c r="AE72">
        <f>+H3+H8+H9+H11+G148</f>
        <v>14</v>
      </c>
      <c r="AF72">
        <v>0</v>
      </c>
      <c r="AG72">
        <v>0</v>
      </c>
      <c r="AH72">
        <f>+H3+H8+H11+H67+H100+H148+2</f>
        <v>12</v>
      </c>
      <c r="AI72">
        <f t="shared" si="3"/>
        <v>131</v>
      </c>
      <c r="AJ72" t="s">
        <v>1406</v>
      </c>
    </row>
    <row r="73" spans="1:36" ht="12.75">
      <c r="A73" t="s">
        <v>1101</v>
      </c>
      <c r="B73" t="s">
        <v>1335</v>
      </c>
      <c r="C73" t="s">
        <v>1621</v>
      </c>
      <c r="D73" t="s">
        <v>649</v>
      </c>
      <c r="E73" t="s">
        <v>1103</v>
      </c>
      <c r="F73" t="s">
        <v>818</v>
      </c>
      <c r="G73">
        <v>10</v>
      </c>
      <c r="H73">
        <v>4</v>
      </c>
      <c r="I73" t="s">
        <v>888</v>
      </c>
      <c r="J73">
        <v>10</v>
      </c>
      <c r="K73" t="s">
        <v>889</v>
      </c>
      <c r="L73">
        <v>10</v>
      </c>
      <c r="M73" t="s">
        <v>889</v>
      </c>
      <c r="N73">
        <v>0</v>
      </c>
      <c r="P73">
        <v>0</v>
      </c>
      <c r="Q73">
        <v>2</v>
      </c>
      <c r="R73">
        <v>4</v>
      </c>
      <c r="S73">
        <v>0</v>
      </c>
      <c r="T73" t="s">
        <v>953</v>
      </c>
      <c r="U73" t="s">
        <v>1622</v>
      </c>
      <c r="V73" t="s">
        <v>43</v>
      </c>
      <c r="W73" t="s">
        <v>42</v>
      </c>
      <c r="X73" t="s">
        <v>1111</v>
      </c>
      <c r="Y73" t="s">
        <v>787</v>
      </c>
      <c r="Z73" t="s">
        <v>1190</v>
      </c>
      <c r="AC73" t="s">
        <v>656</v>
      </c>
      <c r="AD73">
        <f>+G25+J25</f>
        <v>16</v>
      </c>
      <c r="AE73">
        <v>0</v>
      </c>
      <c r="AF73">
        <v>0</v>
      </c>
      <c r="AG73">
        <v>0</v>
      </c>
      <c r="AH73">
        <f>+H25</f>
        <v>1</v>
      </c>
      <c r="AI73">
        <f t="shared" si="3"/>
        <v>17</v>
      </c>
      <c r="AJ73" t="s">
        <v>992</v>
      </c>
    </row>
    <row r="74" spans="1:36" ht="12.75">
      <c r="A74" t="s">
        <v>1101</v>
      </c>
      <c r="B74" t="s">
        <v>1359</v>
      </c>
      <c r="C74" t="s">
        <v>178</v>
      </c>
      <c r="D74" t="s">
        <v>1199</v>
      </c>
      <c r="E74" t="s">
        <v>1103</v>
      </c>
      <c r="F74" t="s">
        <v>819</v>
      </c>
      <c r="G74">
        <v>0</v>
      </c>
      <c r="H74">
        <v>0</v>
      </c>
      <c r="I74" t="s">
        <v>1639</v>
      </c>
      <c r="J74">
        <v>0</v>
      </c>
      <c r="K74" t="s">
        <v>1640</v>
      </c>
      <c r="L74">
        <v>0</v>
      </c>
      <c r="M74" t="s">
        <v>1640</v>
      </c>
      <c r="N74">
        <v>0</v>
      </c>
      <c r="P74">
        <v>0</v>
      </c>
      <c r="Q74">
        <v>0</v>
      </c>
      <c r="R74">
        <v>0</v>
      </c>
      <c r="S74">
        <v>0</v>
      </c>
      <c r="T74" t="s">
        <v>995</v>
      </c>
      <c r="U74" t="s">
        <v>1629</v>
      </c>
      <c r="V74" t="s">
        <v>1630</v>
      </c>
      <c r="W74" t="s">
        <v>1631</v>
      </c>
      <c r="X74" t="s">
        <v>1111</v>
      </c>
      <c r="Y74" t="s">
        <v>1160</v>
      </c>
      <c r="Z74" t="s">
        <v>179</v>
      </c>
      <c r="AC74" t="s">
        <v>851</v>
      </c>
      <c r="AD74">
        <v>0</v>
      </c>
      <c r="AE74">
        <v>0</v>
      </c>
      <c r="AF74">
        <v>0</v>
      </c>
      <c r="AG74">
        <v>0</v>
      </c>
      <c r="AH74">
        <v>2</v>
      </c>
      <c r="AI74">
        <f t="shared" si="3"/>
        <v>2</v>
      </c>
      <c r="AJ74" t="s">
        <v>858</v>
      </c>
    </row>
    <row r="75" spans="1:36" ht="12.75">
      <c r="A75" t="s">
        <v>1142</v>
      </c>
      <c r="B75" t="s">
        <v>1370</v>
      </c>
      <c r="C75" t="s">
        <v>1653</v>
      </c>
      <c r="D75" t="s">
        <v>1199</v>
      </c>
      <c r="E75" t="s">
        <v>1142</v>
      </c>
      <c r="F75" t="s">
        <v>1142</v>
      </c>
      <c r="G75">
        <v>0</v>
      </c>
      <c r="H75">
        <v>0</v>
      </c>
      <c r="I75" t="s">
        <v>631</v>
      </c>
      <c r="J75">
        <v>0</v>
      </c>
      <c r="K75" t="s">
        <v>631</v>
      </c>
      <c r="L75">
        <v>0</v>
      </c>
      <c r="M75" t="s">
        <v>632</v>
      </c>
      <c r="N75">
        <v>0</v>
      </c>
      <c r="P75">
        <v>0</v>
      </c>
      <c r="Q75">
        <v>0</v>
      </c>
      <c r="R75">
        <v>0</v>
      </c>
      <c r="S75">
        <v>0</v>
      </c>
      <c r="U75" t="s">
        <v>1654</v>
      </c>
      <c r="V75" t="s">
        <v>1142</v>
      </c>
      <c r="W75" t="s">
        <v>1142</v>
      </c>
      <c r="X75" t="s">
        <v>1142</v>
      </c>
      <c r="Y75" t="s">
        <v>787</v>
      </c>
      <c r="Z75" t="s">
        <v>87</v>
      </c>
      <c r="AC75" t="s">
        <v>794</v>
      </c>
      <c r="AD75">
        <v>0</v>
      </c>
      <c r="AE75">
        <f>+G184</f>
        <v>4</v>
      </c>
      <c r="AF75">
        <v>0</v>
      </c>
      <c r="AG75">
        <v>0</v>
      </c>
      <c r="AH75">
        <v>0</v>
      </c>
      <c r="AI75">
        <f t="shared" si="3"/>
        <v>4</v>
      </c>
      <c r="AJ75" t="s">
        <v>795</v>
      </c>
    </row>
    <row r="76" spans="1:41" ht="12.75">
      <c r="A76" t="s">
        <v>1178</v>
      </c>
      <c r="B76" t="s">
        <v>1657</v>
      </c>
      <c r="C76" t="s">
        <v>1658</v>
      </c>
      <c r="D76" t="s">
        <v>1266</v>
      </c>
      <c r="E76" t="s">
        <v>1361</v>
      </c>
      <c r="F76" t="s">
        <v>1659</v>
      </c>
      <c r="G76">
        <v>10</v>
      </c>
      <c r="H76">
        <v>4</v>
      </c>
      <c r="I76" t="s">
        <v>763</v>
      </c>
      <c r="J76">
        <v>10</v>
      </c>
      <c r="K76" t="s">
        <v>1123</v>
      </c>
      <c r="L76">
        <v>0</v>
      </c>
      <c r="N76">
        <v>0</v>
      </c>
      <c r="P76">
        <v>1</v>
      </c>
      <c r="Q76">
        <v>0</v>
      </c>
      <c r="R76">
        <v>2</v>
      </c>
      <c r="S76">
        <v>4</v>
      </c>
      <c r="T76" t="s">
        <v>954</v>
      </c>
      <c r="U76" t="s">
        <v>1216</v>
      </c>
      <c r="V76" t="s">
        <v>1219</v>
      </c>
      <c r="W76" t="s">
        <v>1220</v>
      </c>
      <c r="X76" t="s">
        <v>1111</v>
      </c>
      <c r="Y76" t="s">
        <v>787</v>
      </c>
      <c r="Z76" t="s">
        <v>1222</v>
      </c>
      <c r="AC76" t="s">
        <v>730</v>
      </c>
      <c r="AD76">
        <f>+G85+J85</f>
        <v>16</v>
      </c>
      <c r="AE76">
        <v>0</v>
      </c>
      <c r="AF76">
        <v>0</v>
      </c>
      <c r="AG76">
        <v>0</v>
      </c>
      <c r="AH76">
        <f>+H85+L190</f>
        <v>4</v>
      </c>
      <c r="AI76">
        <f t="shared" si="3"/>
        <v>20</v>
      </c>
      <c r="AJ76" t="s">
        <v>731</v>
      </c>
      <c r="AM76" t="s">
        <v>868</v>
      </c>
      <c r="AO76" t="s">
        <v>856</v>
      </c>
    </row>
    <row r="77" spans="1:36" ht="12.75">
      <c r="A77" t="s">
        <v>1178</v>
      </c>
      <c r="B77" t="s">
        <v>1657</v>
      </c>
      <c r="C77" t="s">
        <v>1665</v>
      </c>
      <c r="D77" t="s">
        <v>649</v>
      </c>
      <c r="E77" t="s">
        <v>1361</v>
      </c>
      <c r="F77" t="s">
        <v>1659</v>
      </c>
      <c r="G77">
        <v>10</v>
      </c>
      <c r="H77">
        <v>6</v>
      </c>
      <c r="I77" t="s">
        <v>1298</v>
      </c>
      <c r="J77">
        <v>10</v>
      </c>
      <c r="K77" t="s">
        <v>1288</v>
      </c>
      <c r="L77">
        <v>10</v>
      </c>
      <c r="M77" t="s">
        <v>1288</v>
      </c>
      <c r="N77">
        <v>0</v>
      </c>
      <c r="P77">
        <v>0</v>
      </c>
      <c r="Q77">
        <v>2</v>
      </c>
      <c r="R77">
        <v>0</v>
      </c>
      <c r="S77">
        <v>4</v>
      </c>
      <c r="T77" t="s">
        <v>954</v>
      </c>
      <c r="U77" t="s">
        <v>1217</v>
      </c>
      <c r="V77" t="s">
        <v>1219</v>
      </c>
      <c r="W77" t="s">
        <v>1220</v>
      </c>
      <c r="X77" t="s">
        <v>1111</v>
      </c>
      <c r="Y77" t="s">
        <v>787</v>
      </c>
      <c r="Z77" t="s">
        <v>1221</v>
      </c>
      <c r="AC77" t="s">
        <v>1578</v>
      </c>
      <c r="AD77">
        <v>0</v>
      </c>
      <c r="AE77">
        <f>+SUM(Q61:Q63)+SUM(P91:P93)+G158+J158+L158+G162+J162+L162+SUM(N149:N166)+G165+J165+L165+N165+G168+J168+L168+N168+G174+J174+L174+N174+G177+J177+L177+N177+G180+J180+L180+N180+SUM(P149:P183)</f>
        <v>344</v>
      </c>
      <c r="AF77">
        <v>0</v>
      </c>
      <c r="AG77">
        <v>0</v>
      </c>
      <c r="AH77">
        <f>+H158+H162+H165+H168+H174+H177+H180+128</f>
        <v>156</v>
      </c>
      <c r="AI77">
        <f t="shared" si="3"/>
        <v>500</v>
      </c>
      <c r="AJ77" t="s">
        <v>170</v>
      </c>
    </row>
    <row r="78" spans="1:40" ht="12.75">
      <c r="A78" t="s">
        <v>1178</v>
      </c>
      <c r="B78" t="s">
        <v>1657</v>
      </c>
      <c r="C78" t="s">
        <v>1212</v>
      </c>
      <c r="D78" t="s">
        <v>1266</v>
      </c>
      <c r="E78" t="s">
        <v>1361</v>
      </c>
      <c r="F78" t="s">
        <v>1213</v>
      </c>
      <c r="G78">
        <v>10</v>
      </c>
      <c r="H78">
        <v>4</v>
      </c>
      <c r="I78" t="s">
        <v>1803</v>
      </c>
      <c r="J78">
        <v>10</v>
      </c>
      <c r="K78" t="s">
        <v>1538</v>
      </c>
      <c r="L78">
        <v>0</v>
      </c>
      <c r="N78">
        <v>0</v>
      </c>
      <c r="P78">
        <v>1</v>
      </c>
      <c r="Q78">
        <v>0</v>
      </c>
      <c r="R78">
        <v>2</v>
      </c>
      <c r="S78">
        <v>4</v>
      </c>
      <c r="T78" t="s">
        <v>954</v>
      </c>
      <c r="U78" t="s">
        <v>1218</v>
      </c>
      <c r="V78" t="s">
        <v>1214</v>
      </c>
      <c r="W78" t="s">
        <v>1215</v>
      </c>
      <c r="X78" t="s">
        <v>1111</v>
      </c>
      <c r="Y78" t="s">
        <v>787</v>
      </c>
      <c r="Z78" t="s">
        <v>1211</v>
      </c>
      <c r="AC78" t="s">
        <v>1582</v>
      </c>
      <c r="AD78">
        <v>0</v>
      </c>
      <c r="AE78">
        <f>+SUM(Q19:Q24)+P27+SUM(P28:P33)+Q36+Q37+SUM(P42:P44)+SUM(Q45:Q47)+SUM(Q56:Q58)+R59+R60+P61+R68+P74+SUM(P81:P90)+SUM(Q94:Q99)+P103+SUM(Q118:Q120)+SUM(Q124:Q140)+G154+J154+L154+N154+Q195</f>
        <v>79</v>
      </c>
      <c r="AF78">
        <v>0</v>
      </c>
      <c r="AG78">
        <v>0</v>
      </c>
      <c r="AH78">
        <f>+H154+202</f>
        <v>206</v>
      </c>
      <c r="AI78">
        <f t="shared" si="3"/>
        <v>285</v>
      </c>
      <c r="AJ78" t="s">
        <v>779</v>
      </c>
      <c r="AN78" t="s">
        <v>856</v>
      </c>
    </row>
    <row r="79" spans="1:36" ht="12.75">
      <c r="A79" t="s">
        <v>1178</v>
      </c>
      <c r="B79" t="s">
        <v>1657</v>
      </c>
      <c r="C79" t="s">
        <v>502</v>
      </c>
      <c r="D79" t="s">
        <v>503</v>
      </c>
      <c r="E79" t="s">
        <v>1361</v>
      </c>
      <c r="F79" t="s">
        <v>1659</v>
      </c>
      <c r="G79">
        <v>4</v>
      </c>
      <c r="H79">
        <v>2</v>
      </c>
      <c r="I79" t="s">
        <v>504</v>
      </c>
      <c r="J79">
        <v>4</v>
      </c>
      <c r="K79" t="s">
        <v>506</v>
      </c>
      <c r="L79">
        <v>0</v>
      </c>
      <c r="N79">
        <v>0</v>
      </c>
      <c r="P79">
        <v>10</v>
      </c>
      <c r="Q79">
        <v>2</v>
      </c>
      <c r="R79">
        <v>0</v>
      </c>
      <c r="S79">
        <v>4</v>
      </c>
      <c r="T79" t="s">
        <v>505</v>
      </c>
      <c r="U79" t="s">
        <v>56</v>
      </c>
      <c r="V79" t="s">
        <v>1418</v>
      </c>
      <c r="W79" t="s">
        <v>1419</v>
      </c>
      <c r="X79" t="s">
        <v>1142</v>
      </c>
      <c r="Y79" t="s">
        <v>787</v>
      </c>
      <c r="Z79" t="s">
        <v>355</v>
      </c>
      <c r="AC79" t="s">
        <v>1586</v>
      </c>
      <c r="AD79">
        <v>0</v>
      </c>
      <c r="AE79">
        <f>+SUM(R3:R15)+SUM(P19:P21)+Q22+Q23+R25+R26+P36+P37+SUM(P45:P47)+Q59+Q60+P62+P63+SUM(R64:R67)+R69+SUM(Q71:Q73)+SUM(R76:R79)+SUM(Q81:Q83)+SUM(R88:R90)+SUM(Q91:Q93)+SUM(P94:P99)+SUM(R100:R102)+SUM(P118:P120)+SUM(P124:P140)+SUM(P144:P147)</f>
        <v>74</v>
      </c>
      <c r="AF79">
        <v>0</v>
      </c>
      <c r="AG79">
        <v>0</v>
      </c>
      <c r="AH79">
        <v>4</v>
      </c>
      <c r="AI79">
        <f t="shared" si="3"/>
        <v>78</v>
      </c>
      <c r="AJ79" t="s">
        <v>778</v>
      </c>
    </row>
    <row r="80" spans="1:36" ht="12.75">
      <c r="A80" t="s">
        <v>1271</v>
      </c>
      <c r="B80" t="s">
        <v>1404</v>
      </c>
      <c r="C80" t="s">
        <v>1673</v>
      </c>
      <c r="D80" t="s">
        <v>1199</v>
      </c>
      <c r="E80" t="s">
        <v>1273</v>
      </c>
      <c r="F80" t="s">
        <v>1674</v>
      </c>
      <c r="G80">
        <v>0</v>
      </c>
      <c r="H80">
        <v>0</v>
      </c>
      <c r="I80" t="s">
        <v>631</v>
      </c>
      <c r="J80">
        <v>0</v>
      </c>
      <c r="K80" t="s">
        <v>631</v>
      </c>
      <c r="L80">
        <v>0</v>
      </c>
      <c r="M80" t="s">
        <v>632</v>
      </c>
      <c r="N80">
        <v>0</v>
      </c>
      <c r="P80">
        <v>0</v>
      </c>
      <c r="Q80">
        <v>0</v>
      </c>
      <c r="R80">
        <v>0</v>
      </c>
      <c r="S80">
        <v>0</v>
      </c>
      <c r="U80" t="s">
        <v>1675</v>
      </c>
      <c r="V80" t="s">
        <v>1676</v>
      </c>
      <c r="W80" t="s">
        <v>1677</v>
      </c>
      <c r="X80" t="s">
        <v>1142</v>
      </c>
      <c r="Y80" t="s">
        <v>787</v>
      </c>
      <c r="Z80" t="s">
        <v>87</v>
      </c>
      <c r="AC80" t="s">
        <v>1594</v>
      </c>
      <c r="AD80">
        <v>0</v>
      </c>
      <c r="AE80">
        <f>+SUM(Q3:Q15)+P22+P23+Q25+Q26+P34+SUM(Q56:Q58)+SUM(Q64:Q69)+SUM(P71:P73)+SUM(Q76:Q79)+SUM(P81:P83)+SUM(Q88:Q90)+SUM(R91:R93)+SUM(Q100:Q102)</f>
        <v>22</v>
      </c>
      <c r="AF80">
        <v>0</v>
      </c>
      <c r="AG80">
        <v>0</v>
      </c>
      <c r="AH80">
        <v>8</v>
      </c>
      <c r="AI80">
        <f t="shared" si="3"/>
        <v>30</v>
      </c>
      <c r="AJ80" t="s">
        <v>777</v>
      </c>
    </row>
    <row r="81" spans="1:36" ht="12.75">
      <c r="A81" t="s">
        <v>1152</v>
      </c>
      <c r="B81" t="s">
        <v>1679</v>
      </c>
      <c r="C81" t="s">
        <v>1680</v>
      </c>
      <c r="D81" t="s">
        <v>1266</v>
      </c>
      <c r="E81" t="s">
        <v>1154</v>
      </c>
      <c r="F81" t="s">
        <v>1224</v>
      </c>
      <c r="G81">
        <v>8</v>
      </c>
      <c r="H81">
        <v>4</v>
      </c>
      <c r="I81" t="s">
        <v>766</v>
      </c>
      <c r="J81">
        <v>8</v>
      </c>
      <c r="K81" t="s">
        <v>1194</v>
      </c>
      <c r="L81">
        <v>0</v>
      </c>
      <c r="N81">
        <v>0</v>
      </c>
      <c r="P81">
        <v>2</v>
      </c>
      <c r="Q81">
        <v>0</v>
      </c>
      <c r="R81">
        <v>4</v>
      </c>
      <c r="S81">
        <v>1</v>
      </c>
      <c r="T81" t="s">
        <v>953</v>
      </c>
      <c r="U81" t="s">
        <v>1223</v>
      </c>
      <c r="V81" t="s">
        <v>1225</v>
      </c>
      <c r="W81" t="s">
        <v>1227</v>
      </c>
      <c r="X81" t="s">
        <v>1111</v>
      </c>
      <c r="Y81" t="s">
        <v>1160</v>
      </c>
      <c r="Z81" t="s">
        <v>1226</v>
      </c>
      <c r="AC81" t="s">
        <v>1597</v>
      </c>
      <c r="AD81">
        <v>0</v>
      </c>
      <c r="AE81">
        <f>+SUM(P3:P15)+P25+P26+SUM(P64:P69)+SUM(P88:P90)+SUM(P100:P102)+J148</f>
        <v>25</v>
      </c>
      <c r="AF81">
        <v>0</v>
      </c>
      <c r="AG81">
        <v>0</v>
      </c>
      <c r="AH81">
        <v>0</v>
      </c>
      <c r="AI81">
        <f t="shared" si="3"/>
        <v>25</v>
      </c>
      <c r="AJ81" t="s">
        <v>776</v>
      </c>
    </row>
    <row r="82" spans="1:36" ht="12.75">
      <c r="A82" t="s">
        <v>1152</v>
      </c>
      <c r="B82" t="s">
        <v>1679</v>
      </c>
      <c r="C82" t="s">
        <v>1687</v>
      </c>
      <c r="D82" t="s">
        <v>1266</v>
      </c>
      <c r="E82" t="s">
        <v>1154</v>
      </c>
      <c r="F82" t="s">
        <v>1681</v>
      </c>
      <c r="G82">
        <v>8</v>
      </c>
      <c r="H82">
        <v>4</v>
      </c>
      <c r="I82" t="s">
        <v>763</v>
      </c>
      <c r="J82">
        <v>8</v>
      </c>
      <c r="K82" t="s">
        <v>1194</v>
      </c>
      <c r="L82">
        <v>0</v>
      </c>
      <c r="N82">
        <v>0</v>
      </c>
      <c r="P82">
        <v>2</v>
      </c>
      <c r="Q82">
        <v>0</v>
      </c>
      <c r="R82">
        <v>4</v>
      </c>
      <c r="S82">
        <v>0</v>
      </c>
      <c r="T82" t="s">
        <v>953</v>
      </c>
      <c r="U82" t="s">
        <v>1682</v>
      </c>
      <c r="V82" t="s">
        <v>1689</v>
      </c>
      <c r="W82" t="s">
        <v>1690</v>
      </c>
      <c r="X82" t="s">
        <v>1111</v>
      </c>
      <c r="Y82" t="s">
        <v>1160</v>
      </c>
      <c r="Z82" t="s">
        <v>1694</v>
      </c>
      <c r="AC82" t="s">
        <v>759</v>
      </c>
      <c r="AD82">
        <v>0</v>
      </c>
      <c r="AE82">
        <f>+G161+J161+L161+N161+J169+L169+J169+N169+G171+J171+L171+N171+G181+J181+L181+N181+H187</f>
        <v>148</v>
      </c>
      <c r="AF82">
        <v>0</v>
      </c>
      <c r="AG82">
        <v>0</v>
      </c>
      <c r="AH82">
        <f>+H161+H169+H171+H181+32</f>
        <v>52</v>
      </c>
      <c r="AI82">
        <f t="shared" si="3"/>
        <v>200</v>
      </c>
      <c r="AJ82" t="s">
        <v>788</v>
      </c>
    </row>
    <row r="83" spans="1:36" ht="12.75">
      <c r="A83" t="s">
        <v>1152</v>
      </c>
      <c r="B83" t="s">
        <v>1679</v>
      </c>
      <c r="C83" t="s">
        <v>1692</v>
      </c>
      <c r="D83" t="s">
        <v>649</v>
      </c>
      <c r="E83" t="s">
        <v>1154</v>
      </c>
      <c r="F83" t="s">
        <v>1681</v>
      </c>
      <c r="G83">
        <v>10</v>
      </c>
      <c r="H83">
        <v>6</v>
      </c>
      <c r="I83" t="s">
        <v>1445</v>
      </c>
      <c r="J83">
        <v>10</v>
      </c>
      <c r="K83" t="s">
        <v>1446</v>
      </c>
      <c r="L83">
        <v>10</v>
      </c>
      <c r="M83" t="s">
        <v>400</v>
      </c>
      <c r="N83">
        <v>0</v>
      </c>
      <c r="P83">
        <v>0</v>
      </c>
      <c r="Q83">
        <v>2</v>
      </c>
      <c r="R83">
        <v>4</v>
      </c>
      <c r="S83">
        <v>0</v>
      </c>
      <c r="T83" t="s">
        <v>953</v>
      </c>
      <c r="U83" t="s">
        <v>1688</v>
      </c>
      <c r="V83" t="s">
        <v>1689</v>
      </c>
      <c r="W83" t="s">
        <v>1690</v>
      </c>
      <c r="X83" t="s">
        <v>1111</v>
      </c>
      <c r="Y83" t="s">
        <v>1160</v>
      </c>
      <c r="AC83" t="s">
        <v>1609</v>
      </c>
      <c r="AD83">
        <v>0</v>
      </c>
      <c r="AE83">
        <v>0</v>
      </c>
      <c r="AF83">
        <v>0</v>
      </c>
      <c r="AG83">
        <v>0</v>
      </c>
      <c r="AH83">
        <v>0</v>
      </c>
      <c r="AI83">
        <f t="shared" si="3"/>
        <v>0</v>
      </c>
      <c r="AJ83" t="s">
        <v>1610</v>
      </c>
    </row>
    <row r="84" spans="1:36" ht="12.75">
      <c r="A84" t="s">
        <v>1128</v>
      </c>
      <c r="B84" t="s">
        <v>1443</v>
      </c>
      <c r="C84" t="s">
        <v>182</v>
      </c>
      <c r="D84" t="s">
        <v>649</v>
      </c>
      <c r="E84" t="s">
        <v>1131</v>
      </c>
      <c r="F84" t="s">
        <v>1697</v>
      </c>
      <c r="G84">
        <v>0</v>
      </c>
      <c r="H84">
        <v>0</v>
      </c>
      <c r="I84" t="s">
        <v>1187</v>
      </c>
      <c r="J84">
        <v>0</v>
      </c>
      <c r="K84" t="s">
        <v>1188</v>
      </c>
      <c r="L84">
        <v>0</v>
      </c>
      <c r="M84" t="s">
        <v>1188</v>
      </c>
      <c r="N84" s="1">
        <v>0</v>
      </c>
      <c r="O84" s="1"/>
      <c r="P84">
        <v>0</v>
      </c>
      <c r="Q84">
        <v>0</v>
      </c>
      <c r="R84">
        <v>0</v>
      </c>
      <c r="S84">
        <v>0</v>
      </c>
      <c r="T84" t="s">
        <v>995</v>
      </c>
      <c r="U84" t="s">
        <v>183</v>
      </c>
      <c r="V84" t="s">
        <v>1699</v>
      </c>
      <c r="W84" t="s">
        <v>1700</v>
      </c>
      <c r="X84" t="s">
        <v>1111</v>
      </c>
      <c r="Y84" t="s">
        <v>787</v>
      </c>
      <c r="Z84" t="s">
        <v>184</v>
      </c>
      <c r="AC84" t="s">
        <v>1616</v>
      </c>
      <c r="AD84">
        <f>+G96+J96+G191+J191+G192+J192</f>
        <v>48</v>
      </c>
      <c r="AE84">
        <v>0</v>
      </c>
      <c r="AF84">
        <v>0</v>
      </c>
      <c r="AG84">
        <v>0</v>
      </c>
      <c r="AH84">
        <f>+H191+H192+H96</f>
        <v>12</v>
      </c>
      <c r="AI84">
        <f t="shared" si="3"/>
        <v>60</v>
      </c>
      <c r="AJ84" t="s">
        <v>1617</v>
      </c>
    </row>
    <row r="85" spans="1:36" ht="12.75">
      <c r="A85" t="s">
        <v>1152</v>
      </c>
      <c r="B85" t="s">
        <v>1712</v>
      </c>
      <c r="C85" t="s">
        <v>1713</v>
      </c>
      <c r="D85" t="s">
        <v>1267</v>
      </c>
      <c r="E85" t="s">
        <v>1154</v>
      </c>
      <c r="F85" t="s">
        <v>1714</v>
      </c>
      <c r="G85">
        <v>8</v>
      </c>
      <c r="H85">
        <v>2</v>
      </c>
      <c r="I85" t="s">
        <v>771</v>
      </c>
      <c r="J85">
        <v>8</v>
      </c>
      <c r="K85" t="s">
        <v>730</v>
      </c>
      <c r="L85">
        <v>0</v>
      </c>
      <c r="N85">
        <v>0</v>
      </c>
      <c r="P85">
        <v>2</v>
      </c>
      <c r="Q85">
        <v>4</v>
      </c>
      <c r="R85">
        <v>0</v>
      </c>
      <c r="S85">
        <v>0</v>
      </c>
      <c r="T85" t="s">
        <v>995</v>
      </c>
      <c r="U85" t="s">
        <v>1716</v>
      </c>
      <c r="V85" t="s">
        <v>1717</v>
      </c>
      <c r="W85" t="s">
        <v>1718</v>
      </c>
      <c r="X85" t="s">
        <v>1111</v>
      </c>
      <c r="Y85" t="s">
        <v>1160</v>
      </c>
      <c r="Z85" t="s">
        <v>1719</v>
      </c>
      <c r="AC85" t="s">
        <v>1620</v>
      </c>
      <c r="AD85">
        <f>G194+J194+G197+J197</f>
        <v>32</v>
      </c>
      <c r="AE85">
        <v>0</v>
      </c>
      <c r="AF85">
        <v>0</v>
      </c>
      <c r="AG85">
        <v>0</v>
      </c>
      <c r="AH85">
        <f>+H194+H197</f>
        <v>8</v>
      </c>
      <c r="AI85">
        <f t="shared" si="3"/>
        <v>40</v>
      </c>
      <c r="AJ85" t="s">
        <v>1610</v>
      </c>
    </row>
    <row r="86" spans="1:36" ht="12.75">
      <c r="A86" t="s">
        <v>1152</v>
      </c>
      <c r="B86" t="s">
        <v>1712</v>
      </c>
      <c r="C86" t="s">
        <v>1722</v>
      </c>
      <c r="D86" t="s">
        <v>1199</v>
      </c>
      <c r="E86" t="s">
        <v>1154</v>
      </c>
      <c r="F86" t="s">
        <v>1723</v>
      </c>
      <c r="G86">
        <v>10</v>
      </c>
      <c r="H86">
        <v>6</v>
      </c>
      <c r="I86" t="s">
        <v>1264</v>
      </c>
      <c r="J86">
        <v>10</v>
      </c>
      <c r="K86" t="s">
        <v>1265</v>
      </c>
      <c r="L86">
        <v>10</v>
      </c>
      <c r="M86" t="s">
        <v>1265</v>
      </c>
      <c r="N86">
        <v>0</v>
      </c>
      <c r="P86">
        <v>2</v>
      </c>
      <c r="Q86">
        <v>4</v>
      </c>
      <c r="R86">
        <v>0</v>
      </c>
      <c r="S86">
        <v>0</v>
      </c>
      <c r="T86" t="s">
        <v>995</v>
      </c>
      <c r="U86" t="s">
        <v>1724</v>
      </c>
      <c r="V86" t="s">
        <v>1725</v>
      </c>
      <c r="W86" t="s">
        <v>1726</v>
      </c>
      <c r="X86" t="s">
        <v>1111</v>
      </c>
      <c r="Y86" t="s">
        <v>1160</v>
      </c>
      <c r="Z86" t="s">
        <v>1190</v>
      </c>
      <c r="AC86" t="s">
        <v>1623</v>
      </c>
      <c r="AD86">
        <f>+G193+J193</f>
        <v>16</v>
      </c>
      <c r="AE86">
        <v>0</v>
      </c>
      <c r="AF86">
        <v>0</v>
      </c>
      <c r="AG86">
        <v>0</v>
      </c>
      <c r="AH86">
        <f>+H193</f>
        <v>4</v>
      </c>
      <c r="AI86">
        <f t="shared" si="3"/>
        <v>20</v>
      </c>
      <c r="AJ86" t="s">
        <v>1624</v>
      </c>
    </row>
    <row r="87" spans="1:36" ht="12.75">
      <c r="A87" t="s">
        <v>1152</v>
      </c>
      <c r="B87" t="s">
        <v>1712</v>
      </c>
      <c r="C87" t="s">
        <v>1729</v>
      </c>
      <c r="D87" t="s">
        <v>1199</v>
      </c>
      <c r="E87" t="s">
        <v>1154</v>
      </c>
      <c r="F87" t="s">
        <v>1730</v>
      </c>
      <c r="G87">
        <v>10</v>
      </c>
      <c r="H87">
        <v>6</v>
      </c>
      <c r="I87" t="s">
        <v>1202</v>
      </c>
      <c r="J87">
        <v>10</v>
      </c>
      <c r="K87" t="s">
        <v>1203</v>
      </c>
      <c r="L87">
        <v>10</v>
      </c>
      <c r="M87" t="s">
        <v>1203</v>
      </c>
      <c r="N87">
        <v>0</v>
      </c>
      <c r="O87" s="1"/>
      <c r="P87">
        <v>2</v>
      </c>
      <c r="Q87">
        <v>4</v>
      </c>
      <c r="R87">
        <v>0</v>
      </c>
      <c r="S87">
        <v>0</v>
      </c>
      <c r="T87" t="s">
        <v>995</v>
      </c>
      <c r="U87" t="s">
        <v>1731</v>
      </c>
      <c r="V87" t="s">
        <v>1732</v>
      </c>
      <c r="W87" t="s">
        <v>1733</v>
      </c>
      <c r="X87" t="s">
        <v>1314</v>
      </c>
      <c r="Y87" t="s">
        <v>1160</v>
      </c>
      <c r="AC87" t="s">
        <v>1642</v>
      </c>
      <c r="AD87">
        <f>+N51</f>
        <v>4</v>
      </c>
      <c r="AE87">
        <f>+Q105</f>
        <v>3</v>
      </c>
      <c r="AF87">
        <v>0</v>
      </c>
      <c r="AG87">
        <v>0</v>
      </c>
      <c r="AH87">
        <v>0</v>
      </c>
      <c r="AI87">
        <f t="shared" si="3"/>
        <v>7</v>
      </c>
      <c r="AJ87" t="s">
        <v>302</v>
      </c>
    </row>
    <row r="88" spans="1:36" ht="12.75">
      <c r="A88" t="s">
        <v>1152</v>
      </c>
      <c r="B88" t="s">
        <v>1458</v>
      </c>
      <c r="C88" t="s">
        <v>1786</v>
      </c>
      <c r="D88" t="s">
        <v>649</v>
      </c>
      <c r="E88" t="s">
        <v>1154</v>
      </c>
      <c r="F88" t="s">
        <v>1787</v>
      </c>
      <c r="G88">
        <v>10</v>
      </c>
      <c r="H88">
        <v>6</v>
      </c>
      <c r="I88" t="s">
        <v>1298</v>
      </c>
      <c r="J88">
        <v>10</v>
      </c>
      <c r="K88" t="s">
        <v>1288</v>
      </c>
      <c r="L88">
        <v>10</v>
      </c>
      <c r="M88" t="s">
        <v>1288</v>
      </c>
      <c r="N88">
        <v>0</v>
      </c>
      <c r="P88">
        <v>0</v>
      </c>
      <c r="Q88">
        <v>0</v>
      </c>
      <c r="R88">
        <v>2</v>
      </c>
      <c r="S88">
        <v>4</v>
      </c>
      <c r="T88" t="s">
        <v>1405</v>
      </c>
      <c r="U88" t="s">
        <v>1648</v>
      </c>
      <c r="V88" t="s">
        <v>1789</v>
      </c>
      <c r="W88" t="s">
        <v>1733</v>
      </c>
      <c r="X88" t="s">
        <v>1314</v>
      </c>
      <c r="Y88" t="s">
        <v>1160</v>
      </c>
      <c r="Z88" t="s">
        <v>296</v>
      </c>
      <c r="AC88" t="s">
        <v>312</v>
      </c>
      <c r="AD88">
        <v>0</v>
      </c>
      <c r="AE88">
        <v>1</v>
      </c>
      <c r="AF88">
        <f>+AE224+AE225+56</f>
        <v>64</v>
      </c>
      <c r="AG88">
        <v>0</v>
      </c>
      <c r="AH88">
        <v>0</v>
      </c>
      <c r="AI88">
        <f t="shared" si="3"/>
        <v>65</v>
      </c>
      <c r="AJ88" t="s">
        <v>314</v>
      </c>
    </row>
    <row r="89" spans="1:39" ht="12.75">
      <c r="A89" t="s">
        <v>1152</v>
      </c>
      <c r="B89" t="s">
        <v>1458</v>
      </c>
      <c r="C89" t="s">
        <v>1793</v>
      </c>
      <c r="D89" t="s">
        <v>155</v>
      </c>
      <c r="E89" t="s">
        <v>1154</v>
      </c>
      <c r="F89" t="s">
        <v>1787</v>
      </c>
      <c r="G89">
        <v>10</v>
      </c>
      <c r="H89">
        <v>6</v>
      </c>
      <c r="I89" t="s">
        <v>1649</v>
      </c>
      <c r="J89">
        <v>10</v>
      </c>
      <c r="K89" t="s">
        <v>1286</v>
      </c>
      <c r="L89">
        <v>10</v>
      </c>
      <c r="M89" t="s">
        <v>1286</v>
      </c>
      <c r="N89">
        <v>0</v>
      </c>
      <c r="P89">
        <v>0</v>
      </c>
      <c r="Q89">
        <v>0</v>
      </c>
      <c r="R89">
        <v>2</v>
      </c>
      <c r="S89">
        <v>4</v>
      </c>
      <c r="T89" t="s">
        <v>1405</v>
      </c>
      <c r="U89" t="s">
        <v>648</v>
      </c>
      <c r="V89" t="s">
        <v>1789</v>
      </c>
      <c r="W89" t="s">
        <v>1733</v>
      </c>
      <c r="X89" t="s">
        <v>1314</v>
      </c>
      <c r="Y89" t="s">
        <v>1160</v>
      </c>
      <c r="AC89" t="s">
        <v>1656</v>
      </c>
      <c r="AD89">
        <f>+G54+J54+L54</f>
        <v>30</v>
      </c>
      <c r="AE89">
        <v>0</v>
      </c>
      <c r="AF89">
        <v>0</v>
      </c>
      <c r="AG89">
        <v>0</v>
      </c>
      <c r="AH89">
        <f>+H54</f>
        <v>10</v>
      </c>
      <c r="AI89">
        <f t="shared" si="3"/>
        <v>40</v>
      </c>
      <c r="AJ89" t="s">
        <v>710</v>
      </c>
      <c r="AM89" t="s">
        <v>1065</v>
      </c>
    </row>
    <row r="90" spans="1:36" ht="12.75">
      <c r="A90" t="s">
        <v>1152</v>
      </c>
      <c r="B90" t="s">
        <v>1458</v>
      </c>
      <c r="C90" t="s">
        <v>1797</v>
      </c>
      <c r="D90" t="s">
        <v>1267</v>
      </c>
      <c r="E90" t="s">
        <v>1154</v>
      </c>
      <c r="F90" t="s">
        <v>1787</v>
      </c>
      <c r="G90">
        <v>8</v>
      </c>
      <c r="H90">
        <v>0</v>
      </c>
      <c r="I90" t="s">
        <v>764</v>
      </c>
      <c r="J90">
        <v>8</v>
      </c>
      <c r="K90" t="s">
        <v>1133</v>
      </c>
      <c r="L90">
        <v>0</v>
      </c>
      <c r="N90">
        <v>0</v>
      </c>
      <c r="P90">
        <v>2</v>
      </c>
      <c r="Q90">
        <v>0</v>
      </c>
      <c r="R90">
        <v>0</v>
      </c>
      <c r="S90">
        <v>4</v>
      </c>
      <c r="T90" t="s">
        <v>1405</v>
      </c>
      <c r="U90" t="s">
        <v>56</v>
      </c>
      <c r="V90" t="s">
        <v>1789</v>
      </c>
      <c r="W90" t="s">
        <v>1733</v>
      </c>
      <c r="X90" t="s">
        <v>1314</v>
      </c>
      <c r="Y90" t="s">
        <v>1160</v>
      </c>
      <c r="AC90" t="s">
        <v>1663</v>
      </c>
      <c r="AD90">
        <v>0</v>
      </c>
      <c r="AE90">
        <v>0</v>
      </c>
      <c r="AF90">
        <v>0</v>
      </c>
      <c r="AG90">
        <v>5</v>
      </c>
      <c r="AH90">
        <v>0</v>
      </c>
      <c r="AI90">
        <f t="shared" si="3"/>
        <v>5</v>
      </c>
      <c r="AJ90" t="s">
        <v>303</v>
      </c>
    </row>
    <row r="91" spans="1:39" ht="12.75">
      <c r="A91" t="s">
        <v>1101</v>
      </c>
      <c r="B91" t="s">
        <v>1462</v>
      </c>
      <c r="C91" t="s">
        <v>1801</v>
      </c>
      <c r="D91" t="s">
        <v>650</v>
      </c>
      <c r="E91" t="s">
        <v>1103</v>
      </c>
      <c r="F91" t="s">
        <v>841</v>
      </c>
      <c r="G91">
        <v>10</v>
      </c>
      <c r="H91">
        <v>4</v>
      </c>
      <c r="I91" t="s">
        <v>1060</v>
      </c>
      <c r="J91">
        <v>10</v>
      </c>
      <c r="K91" t="s">
        <v>1116</v>
      </c>
      <c r="L91">
        <v>10</v>
      </c>
      <c r="M91" t="s">
        <v>1116</v>
      </c>
      <c r="N91">
        <v>0</v>
      </c>
      <c r="P91">
        <v>0</v>
      </c>
      <c r="Q91">
        <v>2</v>
      </c>
      <c r="R91">
        <v>0</v>
      </c>
      <c r="S91">
        <v>4</v>
      </c>
      <c r="T91" t="s">
        <v>1422</v>
      </c>
      <c r="U91" t="s">
        <v>1805</v>
      </c>
      <c r="V91" t="s">
        <v>47</v>
      </c>
      <c r="W91" t="s">
        <v>785</v>
      </c>
      <c r="X91" t="s">
        <v>1111</v>
      </c>
      <c r="Y91" t="s">
        <v>1160</v>
      </c>
      <c r="Z91" t="s">
        <v>379</v>
      </c>
      <c r="AC91" t="s">
        <v>1667</v>
      </c>
      <c r="AD91">
        <v>0</v>
      </c>
      <c r="AE91">
        <v>0</v>
      </c>
      <c r="AF91">
        <v>0</v>
      </c>
      <c r="AG91">
        <v>0</v>
      </c>
      <c r="AH91">
        <v>163</v>
      </c>
      <c r="AI91">
        <f t="shared" si="3"/>
        <v>163</v>
      </c>
      <c r="AJ91" t="s">
        <v>729</v>
      </c>
      <c r="AM91" t="s">
        <v>1061</v>
      </c>
    </row>
    <row r="92" spans="1:40" ht="12.75">
      <c r="A92" t="s">
        <v>1101</v>
      </c>
      <c r="B92" t="s">
        <v>1462</v>
      </c>
      <c r="C92" t="s">
        <v>1810</v>
      </c>
      <c r="D92" t="s">
        <v>155</v>
      </c>
      <c r="E92" t="s">
        <v>1103</v>
      </c>
      <c r="F92" t="s">
        <v>1802</v>
      </c>
      <c r="G92">
        <v>12</v>
      </c>
      <c r="H92">
        <v>6</v>
      </c>
      <c r="I92" t="s">
        <v>545</v>
      </c>
      <c r="J92">
        <v>12</v>
      </c>
      <c r="K92" t="s">
        <v>545</v>
      </c>
      <c r="L92">
        <v>12</v>
      </c>
      <c r="M92" t="s">
        <v>545</v>
      </c>
      <c r="N92">
        <v>0</v>
      </c>
      <c r="P92">
        <v>2</v>
      </c>
      <c r="Q92">
        <v>0</v>
      </c>
      <c r="R92">
        <v>0</v>
      </c>
      <c r="S92">
        <v>4</v>
      </c>
      <c r="T92" t="s">
        <v>1422</v>
      </c>
      <c r="U92" t="s">
        <v>1811</v>
      </c>
      <c r="V92" t="s">
        <v>47</v>
      </c>
      <c r="W92" t="s">
        <v>785</v>
      </c>
      <c r="X92" t="s">
        <v>1111</v>
      </c>
      <c r="Y92" t="s">
        <v>1160</v>
      </c>
      <c r="Z92" t="s">
        <v>1190</v>
      </c>
      <c r="AC92" t="s">
        <v>728</v>
      </c>
      <c r="AD92">
        <f>+G20+J20+L20</f>
        <v>30</v>
      </c>
      <c r="AE92">
        <v>0</v>
      </c>
      <c r="AF92">
        <v>0</v>
      </c>
      <c r="AG92">
        <v>0</v>
      </c>
      <c r="AH92">
        <f>+H20+10</f>
        <v>20</v>
      </c>
      <c r="AI92">
        <f t="shared" si="3"/>
        <v>50</v>
      </c>
      <c r="AJ92" t="s">
        <v>249</v>
      </c>
      <c r="AN92" t="s">
        <v>856</v>
      </c>
    </row>
    <row r="93" spans="1:36" ht="12.75">
      <c r="A93" t="s">
        <v>1101</v>
      </c>
      <c r="B93" t="s">
        <v>1462</v>
      </c>
      <c r="C93" t="s">
        <v>1814</v>
      </c>
      <c r="D93" t="s">
        <v>1266</v>
      </c>
      <c r="E93" t="s">
        <v>1103</v>
      </c>
      <c r="F93" t="s">
        <v>1802</v>
      </c>
      <c r="G93">
        <v>10</v>
      </c>
      <c r="H93">
        <v>4</v>
      </c>
      <c r="I93" t="s">
        <v>1428</v>
      </c>
      <c r="J93">
        <v>10</v>
      </c>
      <c r="K93" t="s">
        <v>1428</v>
      </c>
      <c r="L93">
        <v>0</v>
      </c>
      <c r="N93">
        <v>0</v>
      </c>
      <c r="P93">
        <v>0</v>
      </c>
      <c r="Q93">
        <v>0</v>
      </c>
      <c r="R93">
        <v>2</v>
      </c>
      <c r="S93">
        <v>4</v>
      </c>
      <c r="T93" t="s">
        <v>1422</v>
      </c>
      <c r="U93" t="s">
        <v>1815</v>
      </c>
      <c r="V93" t="s">
        <v>47</v>
      </c>
      <c r="W93" t="s">
        <v>785</v>
      </c>
      <c r="X93" t="s">
        <v>1111</v>
      </c>
      <c r="Y93" t="s">
        <v>1160</v>
      </c>
      <c r="Z93" t="s">
        <v>1125</v>
      </c>
      <c r="AC93" t="s">
        <v>1671</v>
      </c>
      <c r="AD93">
        <v>0</v>
      </c>
      <c r="AE93">
        <v>0</v>
      </c>
      <c r="AF93">
        <v>0</v>
      </c>
      <c r="AG93">
        <v>0</v>
      </c>
      <c r="AH93">
        <v>180</v>
      </c>
      <c r="AI93">
        <f t="shared" si="3"/>
        <v>180</v>
      </c>
      <c r="AJ93" t="s">
        <v>1672</v>
      </c>
    </row>
    <row r="94" spans="1:39" ht="12.75">
      <c r="A94" t="s">
        <v>1152</v>
      </c>
      <c r="B94" t="s">
        <v>1465</v>
      </c>
      <c r="C94" t="s">
        <v>1818</v>
      </c>
      <c r="D94" t="s">
        <v>649</v>
      </c>
      <c r="E94" t="s">
        <v>1200</v>
      </c>
      <c r="F94" t="s">
        <v>653</v>
      </c>
      <c r="G94">
        <v>10</v>
      </c>
      <c r="H94">
        <v>6</v>
      </c>
      <c r="I94" t="s">
        <v>1298</v>
      </c>
      <c r="J94">
        <v>10</v>
      </c>
      <c r="K94" t="s">
        <v>1288</v>
      </c>
      <c r="L94">
        <v>10</v>
      </c>
      <c r="M94" t="s">
        <v>1288</v>
      </c>
      <c r="N94">
        <v>0</v>
      </c>
      <c r="P94">
        <v>1</v>
      </c>
      <c r="Q94">
        <v>1</v>
      </c>
      <c r="R94">
        <v>4</v>
      </c>
      <c r="S94">
        <v>1</v>
      </c>
      <c r="T94" t="s">
        <v>950</v>
      </c>
      <c r="U94" t="s">
        <v>651</v>
      </c>
      <c r="V94" t="s">
        <v>48</v>
      </c>
      <c r="W94" t="s">
        <v>1183</v>
      </c>
      <c r="X94" t="s">
        <v>1314</v>
      </c>
      <c r="Y94" t="s">
        <v>787</v>
      </c>
      <c r="Z94" t="s">
        <v>1825</v>
      </c>
      <c r="AB94" t="s">
        <v>555</v>
      </c>
      <c r="AC94" t="s">
        <v>1640</v>
      </c>
      <c r="AD94">
        <f>G74+J74+L74+G138+J138+L138</f>
        <v>0</v>
      </c>
      <c r="AE94">
        <f>+G21+J21+L21</f>
        <v>0</v>
      </c>
      <c r="AF94">
        <v>0</v>
      </c>
      <c r="AG94">
        <v>0</v>
      </c>
      <c r="AH94">
        <f>+H21+H60+H74+H138+H143+185</f>
        <v>191</v>
      </c>
      <c r="AI94">
        <f aca="true" t="shared" si="4" ref="AI94:AI129">+AD94+AE94+AF94+AG94+AH94</f>
        <v>191</v>
      </c>
      <c r="AJ94" t="s">
        <v>401</v>
      </c>
      <c r="AM94" t="s">
        <v>859</v>
      </c>
    </row>
    <row r="95" spans="1:36" ht="12.75">
      <c r="A95" t="s">
        <v>1152</v>
      </c>
      <c r="B95" t="s">
        <v>1465</v>
      </c>
      <c r="C95" t="s">
        <v>1823</v>
      </c>
      <c r="D95" t="s">
        <v>649</v>
      </c>
      <c r="E95" t="s">
        <v>1200</v>
      </c>
      <c r="F95" t="s">
        <v>653</v>
      </c>
      <c r="G95">
        <v>12</v>
      </c>
      <c r="H95">
        <v>6</v>
      </c>
      <c r="I95" t="s">
        <v>968</v>
      </c>
      <c r="J95">
        <v>12</v>
      </c>
      <c r="K95" t="s">
        <v>969</v>
      </c>
      <c r="L95">
        <v>12</v>
      </c>
      <c r="M95" t="s">
        <v>969</v>
      </c>
      <c r="N95">
        <v>0</v>
      </c>
      <c r="P95">
        <v>0</v>
      </c>
      <c r="Q95">
        <v>1</v>
      </c>
      <c r="R95">
        <v>4</v>
      </c>
      <c r="S95">
        <v>0</v>
      </c>
      <c r="T95" t="s">
        <v>950</v>
      </c>
      <c r="U95" t="s">
        <v>1824</v>
      </c>
      <c r="V95" t="s">
        <v>48</v>
      </c>
      <c r="W95" t="s">
        <v>1183</v>
      </c>
      <c r="X95" t="s">
        <v>1314</v>
      </c>
      <c r="Y95" t="s">
        <v>787</v>
      </c>
      <c r="Z95" t="s">
        <v>883</v>
      </c>
      <c r="AC95" t="s">
        <v>1628</v>
      </c>
      <c r="AD95">
        <f>+G43+J43+L43+G44+J44+L44+G60+J60+L60+N60</f>
        <v>100</v>
      </c>
      <c r="AE95">
        <f>+G86+J86+L86</f>
        <v>30</v>
      </c>
      <c r="AF95">
        <v>0</v>
      </c>
      <c r="AG95">
        <v>0</v>
      </c>
      <c r="AH95" s="5">
        <f>+H21+H43+H44+H60+H86+40</f>
        <v>64</v>
      </c>
      <c r="AI95">
        <f t="shared" si="4"/>
        <v>194</v>
      </c>
      <c r="AJ95" t="s">
        <v>1691</v>
      </c>
    </row>
    <row r="96" spans="1:36" ht="12.75">
      <c r="A96" t="s">
        <v>1152</v>
      </c>
      <c r="B96" t="s">
        <v>1465</v>
      </c>
      <c r="C96" t="s">
        <v>963</v>
      </c>
      <c r="D96" t="s">
        <v>1610</v>
      </c>
      <c r="E96" t="s">
        <v>1200</v>
      </c>
      <c r="F96" t="s">
        <v>653</v>
      </c>
      <c r="G96">
        <v>8</v>
      </c>
      <c r="H96">
        <v>4</v>
      </c>
      <c r="I96" t="s">
        <v>282</v>
      </c>
      <c r="J96">
        <v>8</v>
      </c>
      <c r="K96" t="s">
        <v>1616</v>
      </c>
      <c r="L96">
        <v>0</v>
      </c>
      <c r="N96">
        <v>0</v>
      </c>
      <c r="P96">
        <v>1</v>
      </c>
      <c r="Q96">
        <v>1</v>
      </c>
      <c r="R96">
        <v>4</v>
      </c>
      <c r="S96">
        <v>0</v>
      </c>
      <c r="T96" t="s">
        <v>950</v>
      </c>
      <c r="U96" t="s">
        <v>541</v>
      </c>
      <c r="V96" t="s">
        <v>48</v>
      </c>
      <c r="W96" t="s">
        <v>1183</v>
      </c>
      <c r="X96" t="s">
        <v>1314</v>
      </c>
      <c r="Y96" t="s">
        <v>787</v>
      </c>
      <c r="Z96" t="s">
        <v>652</v>
      </c>
      <c r="AA96" t="s">
        <v>1389</v>
      </c>
      <c r="AC96" t="s">
        <v>1203</v>
      </c>
      <c r="AD96">
        <f>+G19+J19+L19+G42+J42+L42+G87+J87+L87</f>
        <v>90</v>
      </c>
      <c r="AE96">
        <v>0</v>
      </c>
      <c r="AF96">
        <v>0</v>
      </c>
      <c r="AG96">
        <v>0</v>
      </c>
      <c r="AH96">
        <f>+H19+H42+H87</f>
        <v>18</v>
      </c>
      <c r="AI96">
        <f t="shared" si="4"/>
        <v>108</v>
      </c>
      <c r="AJ96" t="s">
        <v>1695</v>
      </c>
    </row>
    <row r="97" spans="1:36" ht="12.75">
      <c r="A97" t="s">
        <v>1152</v>
      </c>
      <c r="B97" t="s">
        <v>1828</v>
      </c>
      <c r="C97" t="s">
        <v>1343</v>
      </c>
      <c r="D97" t="s">
        <v>1466</v>
      </c>
      <c r="E97" t="s">
        <v>1273</v>
      </c>
      <c r="F97" t="s">
        <v>820</v>
      </c>
      <c r="G97">
        <v>10</v>
      </c>
      <c r="H97">
        <v>6</v>
      </c>
      <c r="I97" t="s">
        <v>1295</v>
      </c>
      <c r="J97">
        <v>10</v>
      </c>
      <c r="K97" t="s">
        <v>1289</v>
      </c>
      <c r="L97">
        <v>10</v>
      </c>
      <c r="M97" t="s">
        <v>1289</v>
      </c>
      <c r="N97">
        <v>0</v>
      </c>
      <c r="P97">
        <v>2</v>
      </c>
      <c r="Q97">
        <v>0</v>
      </c>
      <c r="R97">
        <v>4</v>
      </c>
      <c r="S97">
        <v>1</v>
      </c>
      <c r="T97" t="s">
        <v>950</v>
      </c>
      <c r="U97" t="s">
        <v>1831</v>
      </c>
      <c r="V97" t="s">
        <v>1832</v>
      </c>
      <c r="W97" t="s">
        <v>1833</v>
      </c>
      <c r="X97" t="s">
        <v>1111</v>
      </c>
      <c r="Y97" t="s">
        <v>786</v>
      </c>
      <c r="Z97" t="s">
        <v>356</v>
      </c>
      <c r="AC97" t="s">
        <v>1702</v>
      </c>
      <c r="AD97">
        <v>0</v>
      </c>
      <c r="AE97">
        <f>+J187</f>
        <v>2</v>
      </c>
      <c r="AF97">
        <v>0</v>
      </c>
      <c r="AG97">
        <v>0</v>
      </c>
      <c r="AH97">
        <v>0</v>
      </c>
      <c r="AI97">
        <f t="shared" si="4"/>
        <v>2</v>
      </c>
      <c r="AJ97" t="s">
        <v>1703</v>
      </c>
    </row>
    <row r="98" spans="1:36" ht="12.75">
      <c r="A98" t="s">
        <v>1152</v>
      </c>
      <c r="B98" t="s">
        <v>1828</v>
      </c>
      <c r="C98" t="s">
        <v>1344</v>
      </c>
      <c r="D98" t="s">
        <v>1466</v>
      </c>
      <c r="E98" t="s">
        <v>1273</v>
      </c>
      <c r="F98" t="s">
        <v>820</v>
      </c>
      <c r="G98">
        <v>10</v>
      </c>
      <c r="H98">
        <v>6</v>
      </c>
      <c r="I98" t="s">
        <v>1295</v>
      </c>
      <c r="J98">
        <v>10</v>
      </c>
      <c r="K98" t="s">
        <v>1289</v>
      </c>
      <c r="L98">
        <v>10</v>
      </c>
      <c r="M98" t="s">
        <v>1289</v>
      </c>
      <c r="N98">
        <v>0</v>
      </c>
      <c r="P98">
        <v>2</v>
      </c>
      <c r="Q98">
        <v>0</v>
      </c>
      <c r="R98">
        <v>4</v>
      </c>
      <c r="S98">
        <v>0</v>
      </c>
      <c r="T98" t="s">
        <v>950</v>
      </c>
      <c r="U98" t="s">
        <v>1831</v>
      </c>
      <c r="V98" t="s">
        <v>1832</v>
      </c>
      <c r="W98" t="s">
        <v>1833</v>
      </c>
      <c r="X98" t="s">
        <v>1111</v>
      </c>
      <c r="Y98" t="s">
        <v>786</v>
      </c>
      <c r="Z98" t="s">
        <v>356</v>
      </c>
      <c r="AC98" t="s">
        <v>1707</v>
      </c>
      <c r="AD98">
        <f>+J117+L117+G55+J55+L55</f>
        <v>50</v>
      </c>
      <c r="AE98">
        <v>0</v>
      </c>
      <c r="AF98">
        <v>6</v>
      </c>
      <c r="AG98">
        <v>19</v>
      </c>
      <c r="AH98">
        <f>+H55</f>
        <v>4</v>
      </c>
      <c r="AI98">
        <f t="shared" si="4"/>
        <v>79</v>
      </c>
      <c r="AJ98" t="s">
        <v>1708</v>
      </c>
    </row>
    <row r="99" spans="1:40" ht="12.75">
      <c r="A99" t="s">
        <v>1152</v>
      </c>
      <c r="B99" t="s">
        <v>1828</v>
      </c>
      <c r="C99" t="s">
        <v>1345</v>
      </c>
      <c r="D99" t="s">
        <v>360</v>
      </c>
      <c r="E99" t="s">
        <v>1273</v>
      </c>
      <c r="F99" t="s">
        <v>820</v>
      </c>
      <c r="G99">
        <v>10</v>
      </c>
      <c r="H99">
        <v>2</v>
      </c>
      <c r="I99" t="s">
        <v>1803</v>
      </c>
      <c r="J99">
        <v>10</v>
      </c>
      <c r="K99" t="s">
        <v>1123</v>
      </c>
      <c r="L99">
        <v>10</v>
      </c>
      <c r="M99" t="s">
        <v>1116</v>
      </c>
      <c r="N99">
        <v>0</v>
      </c>
      <c r="P99">
        <v>2</v>
      </c>
      <c r="Q99">
        <v>0</v>
      </c>
      <c r="R99">
        <v>4</v>
      </c>
      <c r="S99">
        <v>0</v>
      </c>
      <c r="T99" t="s">
        <v>950</v>
      </c>
      <c r="U99" t="s">
        <v>1831</v>
      </c>
      <c r="V99" t="s">
        <v>1832</v>
      </c>
      <c r="W99" t="s">
        <v>1833</v>
      </c>
      <c r="X99" t="s">
        <v>1111</v>
      </c>
      <c r="Y99" t="s">
        <v>786</v>
      </c>
      <c r="Z99" t="s">
        <v>58</v>
      </c>
      <c r="AC99" t="s">
        <v>1133</v>
      </c>
      <c r="AD99">
        <f>+G6+J6+G9+J9+G64+J64+H148</f>
        <v>49</v>
      </c>
      <c r="AE99">
        <v>0</v>
      </c>
      <c r="AF99">
        <v>0</v>
      </c>
      <c r="AG99">
        <v>0</v>
      </c>
      <c r="AH99">
        <f>+H6+H9+H64</f>
        <v>3</v>
      </c>
      <c r="AI99">
        <f>+AD99+AE99+AF99+AG99+AH99+25</f>
        <v>77</v>
      </c>
      <c r="AJ99" t="s">
        <v>1711</v>
      </c>
      <c r="AM99" t="s">
        <v>712</v>
      </c>
      <c r="AN99" s="6" t="s">
        <v>713</v>
      </c>
    </row>
    <row r="100" spans="1:36" ht="12.75">
      <c r="A100" t="s">
        <v>1128</v>
      </c>
      <c r="B100" t="s">
        <v>1837</v>
      </c>
      <c r="C100" t="s">
        <v>1838</v>
      </c>
      <c r="D100" t="s">
        <v>650</v>
      </c>
      <c r="E100" t="s">
        <v>1839</v>
      </c>
      <c r="F100" t="s">
        <v>1840</v>
      </c>
      <c r="G100">
        <v>10</v>
      </c>
      <c r="H100">
        <v>2</v>
      </c>
      <c r="I100" t="s">
        <v>938</v>
      </c>
      <c r="J100">
        <v>10</v>
      </c>
      <c r="K100" t="s">
        <v>1106</v>
      </c>
      <c r="L100">
        <v>4</v>
      </c>
      <c r="M100" t="s">
        <v>1598</v>
      </c>
      <c r="N100">
        <v>0</v>
      </c>
      <c r="P100">
        <v>2</v>
      </c>
      <c r="Q100">
        <v>0</v>
      </c>
      <c r="R100">
        <v>0</v>
      </c>
      <c r="S100">
        <v>4</v>
      </c>
      <c r="T100" t="s">
        <v>1405</v>
      </c>
      <c r="U100" t="s">
        <v>56</v>
      </c>
      <c r="V100" t="s">
        <v>1020</v>
      </c>
      <c r="W100" t="s">
        <v>1021</v>
      </c>
      <c r="X100" t="s">
        <v>1111</v>
      </c>
      <c r="Y100" t="s">
        <v>787</v>
      </c>
      <c r="Z100" t="s">
        <v>516</v>
      </c>
      <c r="AC100" t="s">
        <v>869</v>
      </c>
      <c r="AD100">
        <v>0</v>
      </c>
      <c r="AE100">
        <v>0</v>
      </c>
      <c r="AF100">
        <v>0</v>
      </c>
      <c r="AG100">
        <v>0</v>
      </c>
      <c r="AH100">
        <v>2</v>
      </c>
      <c r="AI100">
        <f t="shared" si="4"/>
        <v>2</v>
      </c>
      <c r="AJ100" t="s">
        <v>856</v>
      </c>
    </row>
    <row r="101" spans="1:36" ht="12.75">
      <c r="A101" t="s">
        <v>1128</v>
      </c>
      <c r="B101" t="s">
        <v>1837</v>
      </c>
      <c r="C101" t="s">
        <v>1847</v>
      </c>
      <c r="D101" t="s">
        <v>649</v>
      </c>
      <c r="E101" t="s">
        <v>1839</v>
      </c>
      <c r="F101" t="s">
        <v>1840</v>
      </c>
      <c r="G101">
        <v>10</v>
      </c>
      <c r="H101">
        <v>6</v>
      </c>
      <c r="I101" t="s">
        <v>1445</v>
      </c>
      <c r="J101">
        <v>10</v>
      </c>
      <c r="K101" t="s">
        <v>1446</v>
      </c>
      <c r="L101">
        <v>10</v>
      </c>
      <c r="M101" t="s">
        <v>1446</v>
      </c>
      <c r="N101">
        <v>0</v>
      </c>
      <c r="P101">
        <v>0</v>
      </c>
      <c r="Q101">
        <v>0</v>
      </c>
      <c r="R101">
        <v>2</v>
      </c>
      <c r="S101">
        <v>4</v>
      </c>
      <c r="T101" t="s">
        <v>1405</v>
      </c>
      <c r="U101" t="s">
        <v>1022</v>
      </c>
      <c r="V101" t="s">
        <v>1020</v>
      </c>
      <c r="W101" t="s">
        <v>1021</v>
      </c>
      <c r="X101" t="s">
        <v>1111</v>
      </c>
      <c r="Y101" t="s">
        <v>787</v>
      </c>
      <c r="AC101" t="s">
        <v>870</v>
      </c>
      <c r="AD101">
        <v>0</v>
      </c>
      <c r="AE101">
        <f>+G104+J104</f>
        <v>8</v>
      </c>
      <c r="AF101">
        <v>0</v>
      </c>
      <c r="AG101">
        <v>0</v>
      </c>
      <c r="AH101">
        <f>+H104+3</f>
        <v>7</v>
      </c>
      <c r="AI101">
        <f t="shared" si="4"/>
        <v>15</v>
      </c>
      <c r="AJ101" t="s">
        <v>874</v>
      </c>
    </row>
    <row r="102" spans="1:36" ht="12.75">
      <c r="A102" t="s">
        <v>1128</v>
      </c>
      <c r="B102" t="s">
        <v>1837</v>
      </c>
      <c r="C102" t="s">
        <v>1850</v>
      </c>
      <c r="D102" t="s">
        <v>650</v>
      </c>
      <c r="E102" t="s">
        <v>1839</v>
      </c>
      <c r="F102" t="s">
        <v>1840</v>
      </c>
      <c r="G102">
        <v>10</v>
      </c>
      <c r="H102">
        <v>4</v>
      </c>
      <c r="I102" t="s">
        <v>1060</v>
      </c>
      <c r="J102">
        <v>10</v>
      </c>
      <c r="K102" t="s">
        <v>1116</v>
      </c>
      <c r="L102">
        <v>10</v>
      </c>
      <c r="M102" t="s">
        <v>1116</v>
      </c>
      <c r="N102">
        <v>0</v>
      </c>
      <c r="P102">
        <v>0</v>
      </c>
      <c r="Q102">
        <v>0</v>
      </c>
      <c r="R102">
        <v>2</v>
      </c>
      <c r="S102">
        <v>4</v>
      </c>
      <c r="T102" t="s">
        <v>1405</v>
      </c>
      <c r="U102" t="s">
        <v>1023</v>
      </c>
      <c r="V102" t="s">
        <v>1020</v>
      </c>
      <c r="W102" t="s">
        <v>1021</v>
      </c>
      <c r="X102" t="s">
        <v>1111</v>
      </c>
      <c r="Y102" t="s">
        <v>787</v>
      </c>
      <c r="Z102" t="s">
        <v>993</v>
      </c>
      <c r="AC102" t="s">
        <v>876</v>
      </c>
      <c r="AD102">
        <f>+L198</f>
        <v>1</v>
      </c>
      <c r="AE102">
        <v>0</v>
      </c>
      <c r="AF102">
        <v>0</v>
      </c>
      <c r="AG102">
        <v>0</v>
      </c>
      <c r="AH102">
        <v>0</v>
      </c>
      <c r="AI102">
        <f t="shared" si="4"/>
        <v>1</v>
      </c>
      <c r="AJ102" t="s">
        <v>873</v>
      </c>
    </row>
    <row r="103" spans="1:36" ht="12.75">
      <c r="A103" t="s">
        <v>1128</v>
      </c>
      <c r="B103" t="s">
        <v>1837</v>
      </c>
      <c r="C103" t="s">
        <v>1850</v>
      </c>
      <c r="D103" t="s">
        <v>649</v>
      </c>
      <c r="E103" t="s">
        <v>1839</v>
      </c>
      <c r="F103" t="s">
        <v>1025</v>
      </c>
      <c r="G103">
        <v>0</v>
      </c>
      <c r="H103">
        <v>0</v>
      </c>
      <c r="I103" t="s">
        <v>881</v>
      </c>
      <c r="J103">
        <v>0</v>
      </c>
      <c r="K103" t="s">
        <v>882</v>
      </c>
      <c r="L103">
        <v>0</v>
      </c>
      <c r="M103" t="s">
        <v>882</v>
      </c>
      <c r="N103">
        <v>0</v>
      </c>
      <c r="P103">
        <v>0</v>
      </c>
      <c r="Q103">
        <v>0</v>
      </c>
      <c r="R103">
        <v>0</v>
      </c>
      <c r="S103">
        <v>0</v>
      </c>
      <c r="T103" t="s">
        <v>995</v>
      </c>
      <c r="U103" t="s">
        <v>1024</v>
      </c>
      <c r="V103" t="s">
        <v>1020</v>
      </c>
      <c r="W103" t="s">
        <v>1026</v>
      </c>
      <c r="X103" t="s">
        <v>1111</v>
      </c>
      <c r="Y103" t="s">
        <v>1160</v>
      </c>
      <c r="Z103" t="s">
        <v>1391</v>
      </c>
      <c r="AC103" t="s">
        <v>830</v>
      </c>
      <c r="AD103">
        <v>0</v>
      </c>
      <c r="AE103">
        <f>+Q13</f>
        <v>0</v>
      </c>
      <c r="AF103">
        <v>0</v>
      </c>
      <c r="AG103">
        <v>0</v>
      </c>
      <c r="AH103">
        <v>2</v>
      </c>
      <c r="AI103">
        <f t="shared" si="4"/>
        <v>2</v>
      </c>
      <c r="AJ103" t="s">
        <v>458</v>
      </c>
    </row>
    <row r="104" spans="1:36" ht="12.75">
      <c r="A104" t="s">
        <v>1178</v>
      </c>
      <c r="B104" t="s">
        <v>1853</v>
      </c>
      <c r="C104" t="s">
        <v>1854</v>
      </c>
      <c r="D104" t="s">
        <v>1402</v>
      </c>
      <c r="E104" t="s">
        <v>1361</v>
      </c>
      <c r="F104" t="s">
        <v>1855</v>
      </c>
      <c r="G104">
        <v>4</v>
      </c>
      <c r="H104">
        <v>4</v>
      </c>
      <c r="I104" t="s">
        <v>550</v>
      </c>
      <c r="J104">
        <v>4</v>
      </c>
      <c r="K104" t="s">
        <v>550</v>
      </c>
      <c r="L104">
        <v>4</v>
      </c>
      <c r="M104" t="s">
        <v>894</v>
      </c>
      <c r="N104">
        <v>4</v>
      </c>
      <c r="O104" t="s">
        <v>894</v>
      </c>
      <c r="P104">
        <v>2</v>
      </c>
      <c r="Q104">
        <v>2</v>
      </c>
      <c r="R104">
        <v>0</v>
      </c>
      <c r="S104">
        <v>0</v>
      </c>
      <c r="T104" t="s">
        <v>1351</v>
      </c>
      <c r="U104" t="s">
        <v>1778</v>
      </c>
      <c r="V104" t="s">
        <v>1861</v>
      </c>
      <c r="W104" t="s">
        <v>1862</v>
      </c>
      <c r="X104" t="s">
        <v>1314</v>
      </c>
      <c r="Y104" t="s">
        <v>934</v>
      </c>
      <c r="Z104" t="s">
        <v>1779</v>
      </c>
      <c r="AC104" t="s">
        <v>831</v>
      </c>
      <c r="AD104">
        <v>0</v>
      </c>
      <c r="AE104">
        <f>+L202</f>
        <v>1</v>
      </c>
      <c r="AF104">
        <v>0</v>
      </c>
      <c r="AG104">
        <v>0</v>
      </c>
      <c r="AH104">
        <v>0</v>
      </c>
      <c r="AI104">
        <f t="shared" si="4"/>
        <v>1</v>
      </c>
      <c r="AJ104" t="s">
        <v>976</v>
      </c>
    </row>
    <row r="105" spans="1:36" ht="12.75">
      <c r="A105" t="s">
        <v>1178</v>
      </c>
      <c r="B105" t="s">
        <v>1853</v>
      </c>
      <c r="C105" t="s">
        <v>1869</v>
      </c>
      <c r="D105" t="s">
        <v>1402</v>
      </c>
      <c r="E105" t="s">
        <v>1361</v>
      </c>
      <c r="F105" t="s">
        <v>1855</v>
      </c>
      <c r="G105">
        <v>8</v>
      </c>
      <c r="H105">
        <v>0</v>
      </c>
      <c r="I105" t="s">
        <v>770</v>
      </c>
      <c r="J105">
        <v>8</v>
      </c>
      <c r="K105" t="s">
        <v>1350</v>
      </c>
      <c r="L105">
        <v>8</v>
      </c>
      <c r="M105" t="s">
        <v>1338</v>
      </c>
      <c r="N105">
        <v>8</v>
      </c>
      <c r="O105" t="s">
        <v>1338</v>
      </c>
      <c r="P105">
        <v>0</v>
      </c>
      <c r="Q105">
        <v>3</v>
      </c>
      <c r="R105">
        <v>0</v>
      </c>
      <c r="S105">
        <v>0</v>
      </c>
      <c r="T105" t="s">
        <v>1899</v>
      </c>
      <c r="U105" t="s">
        <v>1780</v>
      </c>
      <c r="V105" t="s">
        <v>1861</v>
      </c>
      <c r="W105" t="s">
        <v>1862</v>
      </c>
      <c r="X105" t="s">
        <v>1314</v>
      </c>
      <c r="Y105" t="s">
        <v>934</v>
      </c>
      <c r="Z105" t="s">
        <v>1781</v>
      </c>
      <c r="AC105" t="s">
        <v>1424</v>
      </c>
      <c r="AD105">
        <v>0</v>
      </c>
      <c r="AE105">
        <f>+L15</f>
        <v>4</v>
      </c>
      <c r="AF105">
        <v>0</v>
      </c>
      <c r="AG105">
        <v>0</v>
      </c>
      <c r="AH105">
        <v>0</v>
      </c>
      <c r="AI105">
        <f t="shared" si="4"/>
        <v>4</v>
      </c>
      <c r="AJ105" t="s">
        <v>1425</v>
      </c>
    </row>
    <row r="106" spans="1:37" ht="12.75">
      <c r="A106" t="s">
        <v>1178</v>
      </c>
      <c r="B106" t="s">
        <v>1853</v>
      </c>
      <c r="C106" t="s">
        <v>1875</v>
      </c>
      <c r="D106" t="s">
        <v>1402</v>
      </c>
      <c r="E106" t="s">
        <v>1361</v>
      </c>
      <c r="F106" t="s">
        <v>803</v>
      </c>
      <c r="G106">
        <v>4</v>
      </c>
      <c r="H106">
        <v>4</v>
      </c>
      <c r="I106" t="s">
        <v>1878</v>
      </c>
      <c r="J106">
        <v>4</v>
      </c>
      <c r="K106" t="s">
        <v>1878</v>
      </c>
      <c r="L106">
        <v>4</v>
      </c>
      <c r="M106" t="s">
        <v>1878</v>
      </c>
      <c r="N106">
        <v>4</v>
      </c>
      <c r="O106" t="s">
        <v>1878</v>
      </c>
      <c r="P106">
        <v>4</v>
      </c>
      <c r="Q106">
        <v>2</v>
      </c>
      <c r="R106">
        <v>0</v>
      </c>
      <c r="S106">
        <v>0</v>
      </c>
      <c r="T106" t="s">
        <v>1879</v>
      </c>
      <c r="U106" t="s">
        <v>1880</v>
      </c>
      <c r="V106" t="s">
        <v>1881</v>
      </c>
      <c r="W106" t="s">
        <v>1882</v>
      </c>
      <c r="X106" t="s">
        <v>1314</v>
      </c>
      <c r="Y106" t="s">
        <v>934</v>
      </c>
      <c r="Z106" t="s">
        <v>1782</v>
      </c>
      <c r="AC106" t="s">
        <v>1727</v>
      </c>
      <c r="AD106">
        <f>+G109+J109+L109</f>
        <v>12</v>
      </c>
      <c r="AE106">
        <f>+G111+J111+L111</f>
        <v>12</v>
      </c>
      <c r="AF106">
        <f>+O228-O213</f>
        <v>15</v>
      </c>
      <c r="AG106">
        <v>0</v>
      </c>
      <c r="AH106">
        <f>+H109+H111</f>
        <v>7</v>
      </c>
      <c r="AI106">
        <f t="shared" si="4"/>
        <v>46</v>
      </c>
      <c r="AJ106" t="s">
        <v>1402</v>
      </c>
      <c r="AK106" t="s">
        <v>551</v>
      </c>
    </row>
    <row r="107" spans="1:36" ht="12.75">
      <c r="A107" t="s">
        <v>1178</v>
      </c>
      <c r="B107" t="s">
        <v>1853</v>
      </c>
      <c r="C107" t="s">
        <v>1895</v>
      </c>
      <c r="D107" t="s">
        <v>1402</v>
      </c>
      <c r="E107" t="s">
        <v>1361</v>
      </c>
      <c r="F107" t="s">
        <v>1855</v>
      </c>
      <c r="G107">
        <v>4</v>
      </c>
      <c r="H107">
        <v>2</v>
      </c>
      <c r="I107" t="s">
        <v>1337</v>
      </c>
      <c r="J107">
        <v>4</v>
      </c>
      <c r="K107" t="s">
        <v>1338</v>
      </c>
      <c r="L107">
        <v>4</v>
      </c>
      <c r="M107" t="s">
        <v>1339</v>
      </c>
      <c r="N107">
        <v>4</v>
      </c>
      <c r="O107" t="s">
        <v>1339</v>
      </c>
      <c r="P107">
        <v>1</v>
      </c>
      <c r="Q107">
        <v>0</v>
      </c>
      <c r="R107">
        <v>0</v>
      </c>
      <c r="S107">
        <v>0</v>
      </c>
      <c r="T107" t="s">
        <v>941</v>
      </c>
      <c r="U107" t="s">
        <v>1341</v>
      </c>
      <c r="V107" t="s">
        <v>1861</v>
      </c>
      <c r="W107" t="s">
        <v>1862</v>
      </c>
      <c r="X107" t="s">
        <v>1314</v>
      </c>
      <c r="Y107" t="s">
        <v>934</v>
      </c>
      <c r="Z107" t="s">
        <v>1896</v>
      </c>
      <c r="AC107" t="s">
        <v>875</v>
      </c>
      <c r="AD107">
        <f>+G198</f>
        <v>4</v>
      </c>
      <c r="AE107">
        <v>0</v>
      </c>
      <c r="AF107">
        <v>0</v>
      </c>
      <c r="AG107">
        <v>0</v>
      </c>
      <c r="AH107">
        <v>0</v>
      </c>
      <c r="AI107">
        <f t="shared" si="4"/>
        <v>4</v>
      </c>
      <c r="AJ107" t="s">
        <v>1046</v>
      </c>
    </row>
    <row r="108" spans="1:36" ht="12.75">
      <c r="A108" t="s">
        <v>1178</v>
      </c>
      <c r="B108" t="s">
        <v>1853</v>
      </c>
      <c r="C108" t="s">
        <v>805</v>
      </c>
      <c r="D108" t="s">
        <v>1371</v>
      </c>
      <c r="E108" t="s">
        <v>829</v>
      </c>
      <c r="F108" t="s">
        <v>803</v>
      </c>
      <c r="G108">
        <v>8</v>
      </c>
      <c r="H108">
        <v>4</v>
      </c>
      <c r="I108" t="s">
        <v>890</v>
      </c>
      <c r="J108">
        <v>8</v>
      </c>
      <c r="K108" t="s">
        <v>891</v>
      </c>
      <c r="L108">
        <v>0</v>
      </c>
      <c r="N108">
        <v>0</v>
      </c>
      <c r="P108">
        <v>0</v>
      </c>
      <c r="Q108">
        <v>0</v>
      </c>
      <c r="R108">
        <v>0</v>
      </c>
      <c r="S108">
        <v>0</v>
      </c>
      <c r="T108" t="s">
        <v>994</v>
      </c>
      <c r="U108" t="s">
        <v>299</v>
      </c>
      <c r="V108" t="s">
        <v>1881</v>
      </c>
      <c r="W108" t="s">
        <v>1882</v>
      </c>
      <c r="X108" t="s">
        <v>1314</v>
      </c>
      <c r="Y108" t="s">
        <v>934</v>
      </c>
      <c r="Z108" t="s">
        <v>807</v>
      </c>
      <c r="AC108" t="s">
        <v>1857</v>
      </c>
      <c r="AD108">
        <v>0</v>
      </c>
      <c r="AE108">
        <f>+L104+N104</f>
        <v>8</v>
      </c>
      <c r="AF108">
        <v>0</v>
      </c>
      <c r="AG108">
        <v>0</v>
      </c>
      <c r="AH108">
        <f>+Q104</f>
        <v>2</v>
      </c>
      <c r="AI108">
        <f t="shared" si="4"/>
        <v>10</v>
      </c>
      <c r="AJ108" t="s">
        <v>895</v>
      </c>
    </row>
    <row r="109" spans="1:36" ht="12.75">
      <c r="A109" t="s">
        <v>1178</v>
      </c>
      <c r="B109" t="s">
        <v>1853</v>
      </c>
      <c r="C109" t="s">
        <v>801</v>
      </c>
      <c r="D109" t="s">
        <v>1402</v>
      </c>
      <c r="E109" t="s">
        <v>829</v>
      </c>
      <c r="F109" t="s">
        <v>803</v>
      </c>
      <c r="G109">
        <v>4</v>
      </c>
      <c r="H109">
        <v>3</v>
      </c>
      <c r="I109" t="s">
        <v>802</v>
      </c>
      <c r="J109">
        <v>4</v>
      </c>
      <c r="K109" t="s">
        <v>802</v>
      </c>
      <c r="L109">
        <v>4</v>
      </c>
      <c r="M109" t="s">
        <v>802</v>
      </c>
      <c r="N109">
        <v>0</v>
      </c>
      <c r="P109">
        <v>0</v>
      </c>
      <c r="Q109">
        <v>0</v>
      </c>
      <c r="R109">
        <v>0</v>
      </c>
      <c r="S109">
        <v>0</v>
      </c>
      <c r="T109" t="s">
        <v>994</v>
      </c>
      <c r="U109" t="s">
        <v>1341</v>
      </c>
      <c r="V109" t="s">
        <v>1881</v>
      </c>
      <c r="W109" t="s">
        <v>1882</v>
      </c>
      <c r="X109" t="s">
        <v>1314</v>
      </c>
      <c r="Y109" t="s">
        <v>934</v>
      </c>
      <c r="Z109" t="s">
        <v>804</v>
      </c>
      <c r="AC109" t="s">
        <v>806</v>
      </c>
      <c r="AD109">
        <f>+N15</f>
        <v>16</v>
      </c>
      <c r="AE109">
        <v>0</v>
      </c>
      <c r="AF109">
        <v>0</v>
      </c>
      <c r="AG109">
        <v>0</v>
      </c>
      <c r="AH109">
        <v>4</v>
      </c>
      <c r="AI109">
        <f t="shared" si="4"/>
        <v>20</v>
      </c>
      <c r="AJ109" t="s">
        <v>861</v>
      </c>
    </row>
    <row r="110" spans="1:39" ht="12.75">
      <c r="A110" t="s">
        <v>1178</v>
      </c>
      <c r="B110" t="s">
        <v>1853</v>
      </c>
      <c r="C110" t="s">
        <v>1897</v>
      </c>
      <c r="D110" t="s">
        <v>1371</v>
      </c>
      <c r="E110" t="s">
        <v>829</v>
      </c>
      <c r="F110" t="s">
        <v>803</v>
      </c>
      <c r="G110">
        <v>8</v>
      </c>
      <c r="H110">
        <v>6</v>
      </c>
      <c r="I110" t="s">
        <v>774</v>
      </c>
      <c r="J110">
        <v>8</v>
      </c>
      <c r="K110" t="s">
        <v>1056</v>
      </c>
      <c r="L110">
        <v>8</v>
      </c>
      <c r="M110" t="s">
        <v>1056</v>
      </c>
      <c r="N110">
        <v>0</v>
      </c>
      <c r="P110">
        <v>0</v>
      </c>
      <c r="Q110">
        <v>0</v>
      </c>
      <c r="R110">
        <v>0</v>
      </c>
      <c r="S110">
        <v>0</v>
      </c>
      <c r="T110" t="s">
        <v>994</v>
      </c>
      <c r="U110" t="s">
        <v>562</v>
      </c>
      <c r="V110" t="s">
        <v>1881</v>
      </c>
      <c r="W110" t="s">
        <v>1882</v>
      </c>
      <c r="X110" t="s">
        <v>1314</v>
      </c>
      <c r="Y110" t="s">
        <v>934</v>
      </c>
      <c r="Z110" t="s">
        <v>1898</v>
      </c>
      <c r="AC110" t="s">
        <v>941</v>
      </c>
      <c r="AD110">
        <f>+G47+J47+L47+N47</f>
        <v>0</v>
      </c>
      <c r="AE110">
        <f>+S27+SUM(R28:R34)+S36+S37+SUM(R38:R44)+SUM(P48:P53)+R56+SUM(S56:S58)+SUM(S70:S74)+SUM(P76:P78)+SUM(S81:S83)+SUM(S94:S103)+P107+P116+SUM(R121:R123)+SUM(R144:R148)+SUM(Q149:Q183)</f>
        <v>73</v>
      </c>
      <c r="AF110">
        <v>0</v>
      </c>
      <c r="AG110">
        <v>140</v>
      </c>
      <c r="AH110">
        <v>19</v>
      </c>
      <c r="AI110">
        <f t="shared" si="4"/>
        <v>232</v>
      </c>
      <c r="AJ110" t="s">
        <v>944</v>
      </c>
      <c r="AM110" t="s">
        <v>1063</v>
      </c>
    </row>
    <row r="111" spans="1:36" ht="12.75">
      <c r="A111" t="s">
        <v>1178</v>
      </c>
      <c r="B111" t="s">
        <v>1853</v>
      </c>
      <c r="C111" t="s">
        <v>1762</v>
      </c>
      <c r="D111" t="s">
        <v>1402</v>
      </c>
      <c r="E111" t="s">
        <v>1361</v>
      </c>
      <c r="F111" t="s">
        <v>1855</v>
      </c>
      <c r="G111">
        <v>4</v>
      </c>
      <c r="H111">
        <v>4</v>
      </c>
      <c r="I111" t="s">
        <v>1758</v>
      </c>
      <c r="J111">
        <v>4</v>
      </c>
      <c r="K111" t="s">
        <v>1759</v>
      </c>
      <c r="L111">
        <v>4</v>
      </c>
      <c r="M111" t="s">
        <v>1759</v>
      </c>
      <c r="N111">
        <v>0</v>
      </c>
      <c r="P111">
        <v>0</v>
      </c>
      <c r="Q111">
        <v>0</v>
      </c>
      <c r="R111">
        <v>0</v>
      </c>
      <c r="S111">
        <v>0</v>
      </c>
      <c r="T111" t="s">
        <v>994</v>
      </c>
      <c r="U111" t="s">
        <v>935</v>
      </c>
      <c r="V111" t="s">
        <v>1861</v>
      </c>
      <c r="W111" t="s">
        <v>1862</v>
      </c>
      <c r="X111" t="s">
        <v>1314</v>
      </c>
      <c r="Y111" t="s">
        <v>934</v>
      </c>
      <c r="Z111" t="s">
        <v>1757</v>
      </c>
      <c r="AC111" t="s">
        <v>942</v>
      </c>
      <c r="AD111">
        <f>+G48+J48+L48+N48</f>
        <v>180</v>
      </c>
      <c r="AE111">
        <v>0</v>
      </c>
      <c r="AF111">
        <v>0</v>
      </c>
      <c r="AG111">
        <v>0</v>
      </c>
      <c r="AH111">
        <f>+H48</f>
        <v>20</v>
      </c>
      <c r="AI111">
        <f t="shared" si="4"/>
        <v>200</v>
      </c>
      <c r="AJ111" t="s">
        <v>943</v>
      </c>
    </row>
    <row r="112" spans="1:36" ht="12.75">
      <c r="A112" t="s">
        <v>1178</v>
      </c>
      <c r="B112" t="s">
        <v>1853</v>
      </c>
      <c r="C112" t="s">
        <v>1764</v>
      </c>
      <c r="D112" t="s">
        <v>1402</v>
      </c>
      <c r="E112" t="s">
        <v>1361</v>
      </c>
      <c r="F112" t="s">
        <v>1855</v>
      </c>
      <c r="G112">
        <v>4</v>
      </c>
      <c r="H112">
        <v>4</v>
      </c>
      <c r="I112" t="s">
        <v>1765</v>
      </c>
      <c r="J112">
        <v>4</v>
      </c>
      <c r="K112" t="s">
        <v>1767</v>
      </c>
      <c r="L112">
        <v>4</v>
      </c>
      <c r="M112" t="s">
        <v>1767</v>
      </c>
      <c r="N112">
        <v>4</v>
      </c>
      <c r="O112" t="s">
        <v>1767</v>
      </c>
      <c r="P112">
        <v>0</v>
      </c>
      <c r="Q112">
        <v>0</v>
      </c>
      <c r="R112">
        <v>0</v>
      </c>
      <c r="S112">
        <v>0</v>
      </c>
      <c r="T112" t="s">
        <v>994</v>
      </c>
      <c r="U112" t="s">
        <v>1766</v>
      </c>
      <c r="V112" t="s">
        <v>1861</v>
      </c>
      <c r="W112" t="s">
        <v>1862</v>
      </c>
      <c r="X112" t="s">
        <v>1314</v>
      </c>
      <c r="Y112" t="s">
        <v>934</v>
      </c>
      <c r="Z112" t="s">
        <v>1757</v>
      </c>
      <c r="AC112" t="s">
        <v>1056</v>
      </c>
      <c r="AD112">
        <f>+G110+J110+L110</f>
        <v>24</v>
      </c>
      <c r="AE112">
        <v>0</v>
      </c>
      <c r="AF112">
        <v>0</v>
      </c>
      <c r="AG112">
        <v>0</v>
      </c>
      <c r="AH112">
        <f>+H110</f>
        <v>6</v>
      </c>
      <c r="AI112">
        <f t="shared" si="4"/>
        <v>30</v>
      </c>
      <c r="AJ112" t="s">
        <v>1057</v>
      </c>
    </row>
    <row r="113" spans="1:36" ht="12.75">
      <c r="A113" t="s">
        <v>1178</v>
      </c>
      <c r="B113" t="s">
        <v>1853</v>
      </c>
      <c r="C113" t="s">
        <v>1771</v>
      </c>
      <c r="D113" t="s">
        <v>348</v>
      </c>
      <c r="E113" t="s">
        <v>829</v>
      </c>
      <c r="F113" t="s">
        <v>803</v>
      </c>
      <c r="G113">
        <v>10</v>
      </c>
      <c r="H113">
        <v>0</v>
      </c>
      <c r="I113" t="s">
        <v>1851</v>
      </c>
      <c r="J113">
        <v>0</v>
      </c>
      <c r="L113">
        <v>0</v>
      </c>
      <c r="N113">
        <v>0</v>
      </c>
      <c r="P113">
        <v>4</v>
      </c>
      <c r="Q113">
        <v>0</v>
      </c>
      <c r="R113">
        <v>0</v>
      </c>
      <c r="S113">
        <v>0</v>
      </c>
      <c r="T113" t="s">
        <v>1826</v>
      </c>
      <c r="U113" t="s">
        <v>567</v>
      </c>
      <c r="V113" t="s">
        <v>1881</v>
      </c>
      <c r="W113" t="s">
        <v>1882</v>
      </c>
      <c r="X113" t="s">
        <v>1314</v>
      </c>
      <c r="Y113" t="s">
        <v>934</v>
      </c>
      <c r="Z113" t="s">
        <v>1748</v>
      </c>
      <c r="AC113" t="s">
        <v>1338</v>
      </c>
      <c r="AD113">
        <f>+G16+J16+L16+N16+G17+G50+J50+L50+N50+G51+J51+L51+N51+L105+N105+G107+J107</f>
        <v>60</v>
      </c>
      <c r="AE113">
        <f>+G17+J17+L17</f>
        <v>8</v>
      </c>
      <c r="AF113">
        <f>+P228</f>
        <v>32</v>
      </c>
      <c r="AG113">
        <v>0</v>
      </c>
      <c r="AH113">
        <f>+H16+H17+H50+H51+H107+N190+6</f>
        <v>17</v>
      </c>
      <c r="AI113">
        <f t="shared" si="4"/>
        <v>117</v>
      </c>
      <c r="AJ113" t="s">
        <v>852</v>
      </c>
    </row>
    <row r="114" spans="1:36" ht="12.75">
      <c r="A114" t="s">
        <v>1178</v>
      </c>
      <c r="B114" t="s">
        <v>1853</v>
      </c>
      <c r="C114" t="s">
        <v>1771</v>
      </c>
      <c r="D114" t="s">
        <v>348</v>
      </c>
      <c r="E114" t="s">
        <v>829</v>
      </c>
      <c r="F114" t="s">
        <v>1775</v>
      </c>
      <c r="G114">
        <v>6</v>
      </c>
      <c r="H114">
        <v>0</v>
      </c>
      <c r="I114" t="s">
        <v>1773</v>
      </c>
      <c r="J114">
        <v>4</v>
      </c>
      <c r="K114" t="s">
        <v>1772</v>
      </c>
      <c r="L114">
        <v>0</v>
      </c>
      <c r="N114">
        <v>0</v>
      </c>
      <c r="P114">
        <v>0</v>
      </c>
      <c r="Q114">
        <v>0</v>
      </c>
      <c r="R114">
        <v>0</v>
      </c>
      <c r="S114">
        <v>0</v>
      </c>
      <c r="T114" t="s">
        <v>1826</v>
      </c>
      <c r="U114" t="s">
        <v>567</v>
      </c>
      <c r="V114" t="s">
        <v>1776</v>
      </c>
      <c r="W114" t="s">
        <v>1777</v>
      </c>
      <c r="X114" t="s">
        <v>1314</v>
      </c>
      <c r="Y114" t="s">
        <v>786</v>
      </c>
      <c r="Z114" t="s">
        <v>1774</v>
      </c>
      <c r="AC114" t="s">
        <v>1339</v>
      </c>
      <c r="AD114">
        <f>+L107+N107</f>
        <v>8</v>
      </c>
      <c r="AE114">
        <f>+L151</f>
        <v>4</v>
      </c>
      <c r="AF114">
        <v>0</v>
      </c>
      <c r="AG114">
        <v>0</v>
      </c>
      <c r="AH114">
        <v>0</v>
      </c>
      <c r="AI114">
        <f t="shared" si="4"/>
        <v>12</v>
      </c>
      <c r="AJ114" t="s">
        <v>1800</v>
      </c>
    </row>
    <row r="115" spans="1:36" ht="12.75">
      <c r="A115" t="s">
        <v>1178</v>
      </c>
      <c r="B115" t="s">
        <v>1853</v>
      </c>
      <c r="C115" t="s">
        <v>1771</v>
      </c>
      <c r="D115" t="s">
        <v>348</v>
      </c>
      <c r="E115" t="s">
        <v>829</v>
      </c>
      <c r="F115" t="s">
        <v>1750</v>
      </c>
      <c r="G115">
        <v>10</v>
      </c>
      <c r="H115">
        <v>0</v>
      </c>
      <c r="I115" t="s">
        <v>1751</v>
      </c>
      <c r="J115">
        <v>0</v>
      </c>
      <c r="L115">
        <v>0</v>
      </c>
      <c r="N115">
        <v>0</v>
      </c>
      <c r="P115">
        <v>0</v>
      </c>
      <c r="Q115">
        <v>0</v>
      </c>
      <c r="R115">
        <v>0</v>
      </c>
      <c r="S115">
        <v>0</v>
      </c>
      <c r="T115" t="s">
        <v>1826</v>
      </c>
      <c r="U115" t="s">
        <v>567</v>
      </c>
      <c r="V115" t="s">
        <v>369</v>
      </c>
      <c r="W115" t="s">
        <v>370</v>
      </c>
      <c r="X115" t="s">
        <v>1314</v>
      </c>
      <c r="Y115" t="s">
        <v>934</v>
      </c>
      <c r="Z115" t="s">
        <v>1752</v>
      </c>
      <c r="AC115" t="s">
        <v>1350</v>
      </c>
      <c r="AD115">
        <f>+G49+J49+L49+N49+G105+J105</f>
        <v>32</v>
      </c>
      <c r="AE115">
        <f>+H61+H105</f>
        <v>0</v>
      </c>
      <c r="AF115">
        <f>+Q227+AL220</f>
        <v>116</v>
      </c>
      <c r="AG115">
        <v>0</v>
      </c>
      <c r="AH115">
        <f>+H49+H189+2</f>
        <v>4</v>
      </c>
      <c r="AI115">
        <f t="shared" si="4"/>
        <v>152</v>
      </c>
      <c r="AJ115" t="s">
        <v>1311</v>
      </c>
    </row>
    <row r="116" spans="1:36" ht="12.75">
      <c r="A116" t="s">
        <v>1178</v>
      </c>
      <c r="B116" t="s">
        <v>1853</v>
      </c>
      <c r="C116" t="s">
        <v>1770</v>
      </c>
      <c r="D116" t="s">
        <v>350</v>
      </c>
      <c r="E116" t="s">
        <v>829</v>
      </c>
      <c r="F116" t="s">
        <v>803</v>
      </c>
      <c r="G116">
        <v>8</v>
      </c>
      <c r="H116">
        <v>0</v>
      </c>
      <c r="I116" t="s">
        <v>351</v>
      </c>
      <c r="J116">
        <v>5</v>
      </c>
      <c r="K116" t="s">
        <v>352</v>
      </c>
      <c r="L116">
        <v>2</v>
      </c>
      <c r="M116" t="s">
        <v>1820</v>
      </c>
      <c r="N116">
        <v>0</v>
      </c>
      <c r="P116">
        <v>0</v>
      </c>
      <c r="Q116">
        <v>0</v>
      </c>
      <c r="R116">
        <v>0</v>
      </c>
      <c r="S116">
        <v>0</v>
      </c>
      <c r="T116" t="s">
        <v>941</v>
      </c>
      <c r="U116" t="s">
        <v>1746</v>
      </c>
      <c r="V116" t="s">
        <v>1881</v>
      </c>
      <c r="W116" t="s">
        <v>1882</v>
      </c>
      <c r="X116" t="s">
        <v>1314</v>
      </c>
      <c r="Y116" t="s">
        <v>934</v>
      </c>
      <c r="Z116" t="s">
        <v>1747</v>
      </c>
      <c r="AC116" t="s">
        <v>487</v>
      </c>
      <c r="AD116">
        <f>+N198</f>
        <v>1</v>
      </c>
      <c r="AE116">
        <v>0</v>
      </c>
      <c r="AF116">
        <v>0</v>
      </c>
      <c r="AG116">
        <v>0</v>
      </c>
      <c r="AH116">
        <v>0</v>
      </c>
      <c r="AI116">
        <f t="shared" si="4"/>
        <v>1</v>
      </c>
      <c r="AJ116" t="s">
        <v>1057</v>
      </c>
    </row>
    <row r="117" spans="1:36" ht="12.75">
      <c r="A117" t="s">
        <v>1178</v>
      </c>
      <c r="B117" t="s">
        <v>1853</v>
      </c>
      <c r="C117" t="s">
        <v>973</v>
      </c>
      <c r="D117" t="s">
        <v>329</v>
      </c>
      <c r="E117" t="s">
        <v>1361</v>
      </c>
      <c r="F117" t="s">
        <v>1855</v>
      </c>
      <c r="G117">
        <v>10</v>
      </c>
      <c r="H117">
        <v>3</v>
      </c>
      <c r="I117" t="s">
        <v>330</v>
      </c>
      <c r="J117">
        <v>10</v>
      </c>
      <c r="K117" t="s">
        <v>972</v>
      </c>
      <c r="L117">
        <v>10</v>
      </c>
      <c r="M117" t="s">
        <v>972</v>
      </c>
      <c r="N117">
        <v>10</v>
      </c>
      <c r="O117" t="s">
        <v>1845</v>
      </c>
      <c r="P117">
        <v>4</v>
      </c>
      <c r="Q117">
        <v>0</v>
      </c>
      <c r="R117">
        <v>0</v>
      </c>
      <c r="S117">
        <v>0</v>
      </c>
      <c r="T117" t="s">
        <v>1826</v>
      </c>
      <c r="U117" t="s">
        <v>1736</v>
      </c>
      <c r="V117" t="s">
        <v>1861</v>
      </c>
      <c r="W117" t="s">
        <v>1862</v>
      </c>
      <c r="X117" t="s">
        <v>1314</v>
      </c>
      <c r="Y117" t="s">
        <v>934</v>
      </c>
      <c r="Z117" t="s">
        <v>974</v>
      </c>
      <c r="AC117" t="s">
        <v>1812</v>
      </c>
      <c r="AD117">
        <f>+G15+J15</f>
        <v>8</v>
      </c>
      <c r="AE117">
        <f>+J189</f>
        <v>1</v>
      </c>
      <c r="AF117">
        <v>0</v>
      </c>
      <c r="AG117">
        <v>0</v>
      </c>
      <c r="AH117">
        <f>+H15</f>
        <v>0</v>
      </c>
      <c r="AI117">
        <f t="shared" si="4"/>
        <v>9</v>
      </c>
      <c r="AJ117" t="s">
        <v>1813</v>
      </c>
    </row>
    <row r="118" spans="1:39" ht="12.75">
      <c r="A118" t="s">
        <v>1128</v>
      </c>
      <c r="B118" t="s">
        <v>1480</v>
      </c>
      <c r="C118" t="s">
        <v>1886</v>
      </c>
      <c r="D118" t="s">
        <v>649</v>
      </c>
      <c r="E118" t="s">
        <v>1131</v>
      </c>
      <c r="F118" t="s">
        <v>1887</v>
      </c>
      <c r="G118">
        <v>10</v>
      </c>
      <c r="H118">
        <v>6</v>
      </c>
      <c r="I118" t="s">
        <v>1298</v>
      </c>
      <c r="J118">
        <v>10</v>
      </c>
      <c r="K118" t="s">
        <v>1288</v>
      </c>
      <c r="L118">
        <v>10</v>
      </c>
      <c r="M118" t="s">
        <v>1288</v>
      </c>
      <c r="N118">
        <v>0</v>
      </c>
      <c r="P118">
        <v>2</v>
      </c>
      <c r="Q118">
        <v>0</v>
      </c>
      <c r="R118">
        <v>4</v>
      </c>
      <c r="S118">
        <v>0</v>
      </c>
      <c r="T118" t="s">
        <v>967</v>
      </c>
      <c r="U118" t="s">
        <v>1888</v>
      </c>
      <c r="V118" t="s">
        <v>1889</v>
      </c>
      <c r="W118" t="s">
        <v>1890</v>
      </c>
      <c r="X118" t="s">
        <v>1111</v>
      </c>
      <c r="Y118" t="s">
        <v>1160</v>
      </c>
      <c r="AC118" t="s">
        <v>1816</v>
      </c>
      <c r="AD118">
        <v>0</v>
      </c>
      <c r="AE118">
        <v>0</v>
      </c>
      <c r="AF118">
        <v>0</v>
      </c>
      <c r="AG118">
        <v>48</v>
      </c>
      <c r="AH118">
        <v>2</v>
      </c>
      <c r="AI118">
        <f t="shared" si="4"/>
        <v>50</v>
      </c>
      <c r="AJ118" t="s">
        <v>1817</v>
      </c>
      <c r="AM118" t="s">
        <v>856</v>
      </c>
    </row>
    <row r="119" spans="1:37" ht="12.75">
      <c r="A119" t="s">
        <v>1128</v>
      </c>
      <c r="B119" t="s">
        <v>1480</v>
      </c>
      <c r="C119" t="s">
        <v>1894</v>
      </c>
      <c r="D119" t="s">
        <v>155</v>
      </c>
      <c r="E119" t="s">
        <v>1131</v>
      </c>
      <c r="F119" t="s">
        <v>1887</v>
      </c>
      <c r="G119">
        <v>12</v>
      </c>
      <c r="H119">
        <v>6</v>
      </c>
      <c r="I119" t="s">
        <v>886</v>
      </c>
      <c r="J119">
        <v>12</v>
      </c>
      <c r="K119" t="s">
        <v>887</v>
      </c>
      <c r="L119">
        <v>12</v>
      </c>
      <c r="M119" t="s">
        <v>887</v>
      </c>
      <c r="N119">
        <v>0</v>
      </c>
      <c r="P119">
        <v>0</v>
      </c>
      <c r="Q119">
        <v>2</v>
      </c>
      <c r="R119">
        <v>4</v>
      </c>
      <c r="S119">
        <v>0</v>
      </c>
      <c r="T119" t="s">
        <v>967</v>
      </c>
      <c r="U119" t="s">
        <v>1900</v>
      </c>
      <c r="V119" t="s">
        <v>1889</v>
      </c>
      <c r="W119" t="s">
        <v>1890</v>
      </c>
      <c r="X119" t="s">
        <v>1111</v>
      </c>
      <c r="Y119" t="s">
        <v>1160</v>
      </c>
      <c r="Z119" t="s">
        <v>1190</v>
      </c>
      <c r="AC119" t="s">
        <v>1820</v>
      </c>
      <c r="AD119">
        <f>+L116</f>
        <v>2</v>
      </c>
      <c r="AE119">
        <v>0</v>
      </c>
      <c r="AF119">
        <v>13</v>
      </c>
      <c r="AG119">
        <v>7</v>
      </c>
      <c r="AH119">
        <v>5</v>
      </c>
      <c r="AI119">
        <f t="shared" si="4"/>
        <v>27</v>
      </c>
      <c r="AJ119" t="s">
        <v>1821</v>
      </c>
      <c r="AK119" t="s">
        <v>1822</v>
      </c>
    </row>
    <row r="120" spans="1:45" ht="12.75">
      <c r="A120" t="s">
        <v>1128</v>
      </c>
      <c r="B120" t="s">
        <v>1480</v>
      </c>
      <c r="C120" t="s">
        <v>1903</v>
      </c>
      <c r="D120" t="s">
        <v>649</v>
      </c>
      <c r="E120" t="s">
        <v>1131</v>
      </c>
      <c r="F120" t="s">
        <v>1887</v>
      </c>
      <c r="G120">
        <v>0</v>
      </c>
      <c r="H120">
        <v>0</v>
      </c>
      <c r="I120" t="s">
        <v>1518</v>
      </c>
      <c r="J120">
        <v>0</v>
      </c>
      <c r="K120" t="s">
        <v>1478</v>
      </c>
      <c r="L120">
        <v>0</v>
      </c>
      <c r="M120" t="s">
        <v>1478</v>
      </c>
      <c r="N120">
        <v>0</v>
      </c>
      <c r="P120">
        <v>0</v>
      </c>
      <c r="Q120">
        <v>0</v>
      </c>
      <c r="R120">
        <v>0</v>
      </c>
      <c r="S120">
        <v>0</v>
      </c>
      <c r="T120" t="s">
        <v>967</v>
      </c>
      <c r="U120" t="s">
        <v>1904</v>
      </c>
      <c r="V120" t="s">
        <v>1889</v>
      </c>
      <c r="W120" t="s">
        <v>1890</v>
      </c>
      <c r="X120" t="s">
        <v>1111</v>
      </c>
      <c r="Y120" t="s">
        <v>1160</v>
      </c>
      <c r="Z120" t="s">
        <v>87</v>
      </c>
      <c r="AC120" t="s">
        <v>854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f t="shared" si="4"/>
        <v>0</v>
      </c>
      <c r="AJ120" t="s">
        <v>1309</v>
      </c>
      <c r="AQ120" t="s">
        <v>726</v>
      </c>
      <c r="AR120" t="s">
        <v>727</v>
      </c>
      <c r="AS120">
        <v>350</v>
      </c>
    </row>
    <row r="121" spans="1:40" ht="12.75">
      <c r="A121" t="s">
        <v>1271</v>
      </c>
      <c r="B121" t="s">
        <v>1907</v>
      </c>
      <c r="C121" t="s">
        <v>0</v>
      </c>
      <c r="D121" t="s">
        <v>1360</v>
      </c>
      <c r="E121" t="s">
        <v>1273</v>
      </c>
      <c r="F121" t="s">
        <v>1</v>
      </c>
      <c r="G121">
        <v>4</v>
      </c>
      <c r="H121">
        <v>2</v>
      </c>
      <c r="I121" t="s">
        <v>767</v>
      </c>
      <c r="J121">
        <v>4</v>
      </c>
      <c r="K121" t="s">
        <v>1319</v>
      </c>
      <c r="L121">
        <v>4</v>
      </c>
      <c r="M121" t="s">
        <v>1319</v>
      </c>
      <c r="N121">
        <v>4</v>
      </c>
      <c r="O121" t="s">
        <v>1319</v>
      </c>
      <c r="P121">
        <v>2</v>
      </c>
      <c r="Q121">
        <v>2</v>
      </c>
      <c r="R121">
        <v>1</v>
      </c>
      <c r="S121">
        <v>0</v>
      </c>
      <c r="T121" t="s">
        <v>947</v>
      </c>
      <c r="U121" t="s">
        <v>2</v>
      </c>
      <c r="V121" t="s">
        <v>1008</v>
      </c>
      <c r="W121" t="s">
        <v>1009</v>
      </c>
      <c r="X121" t="s">
        <v>1314</v>
      </c>
      <c r="Y121" t="s">
        <v>787</v>
      </c>
      <c r="Z121" t="s">
        <v>5</v>
      </c>
      <c r="AC121" t="s">
        <v>1826</v>
      </c>
      <c r="AD121">
        <v>0</v>
      </c>
      <c r="AE121">
        <f>+G53+J53+L53+P117+P113</f>
        <v>38</v>
      </c>
      <c r="AF121">
        <v>0</v>
      </c>
      <c r="AG121">
        <v>93</v>
      </c>
      <c r="AH121">
        <f>+H53+11</f>
        <v>16</v>
      </c>
      <c r="AI121">
        <f t="shared" si="4"/>
        <v>147</v>
      </c>
      <c r="AJ121" t="s">
        <v>1827</v>
      </c>
      <c r="AN121" t="s">
        <v>1064</v>
      </c>
    </row>
    <row r="122" spans="1:36" ht="12.75">
      <c r="A122" t="s">
        <v>1271</v>
      </c>
      <c r="B122" t="s">
        <v>1907</v>
      </c>
      <c r="C122" t="s">
        <v>8</v>
      </c>
      <c r="D122" t="s">
        <v>1360</v>
      </c>
      <c r="E122" t="s">
        <v>1273</v>
      </c>
      <c r="F122" t="s">
        <v>1674</v>
      </c>
      <c r="G122">
        <v>4</v>
      </c>
      <c r="H122">
        <v>2</v>
      </c>
      <c r="I122" t="s">
        <v>767</v>
      </c>
      <c r="J122">
        <v>4</v>
      </c>
      <c r="K122" t="s">
        <v>1319</v>
      </c>
      <c r="L122">
        <v>4</v>
      </c>
      <c r="M122" t="s">
        <v>1319</v>
      </c>
      <c r="N122">
        <v>4</v>
      </c>
      <c r="O122" t="s">
        <v>1319</v>
      </c>
      <c r="P122">
        <v>0</v>
      </c>
      <c r="Q122">
        <v>2</v>
      </c>
      <c r="R122">
        <v>0</v>
      </c>
      <c r="S122">
        <v>0</v>
      </c>
      <c r="T122" t="s">
        <v>947</v>
      </c>
      <c r="U122" t="s">
        <v>9</v>
      </c>
      <c r="V122" t="s">
        <v>1676</v>
      </c>
      <c r="W122" t="s">
        <v>1677</v>
      </c>
      <c r="X122" t="s">
        <v>1314</v>
      </c>
      <c r="Y122" t="s">
        <v>1160</v>
      </c>
      <c r="AC122" t="s">
        <v>1835</v>
      </c>
      <c r="AD122">
        <f>+G200+J200</f>
        <v>16</v>
      </c>
      <c r="AE122">
        <v>0</v>
      </c>
      <c r="AF122">
        <v>0</v>
      </c>
      <c r="AG122">
        <v>0</v>
      </c>
      <c r="AH122">
        <f>+H200</f>
        <v>2</v>
      </c>
      <c r="AI122">
        <f t="shared" si="4"/>
        <v>18</v>
      </c>
      <c r="AJ122" t="s">
        <v>1308</v>
      </c>
    </row>
    <row r="123" spans="1:36" ht="12.75">
      <c r="A123" t="s">
        <v>1271</v>
      </c>
      <c r="B123" t="s">
        <v>1907</v>
      </c>
      <c r="C123" t="s">
        <v>13</v>
      </c>
      <c r="D123" t="s">
        <v>740</v>
      </c>
      <c r="E123" t="s">
        <v>1273</v>
      </c>
      <c r="F123" t="s">
        <v>1</v>
      </c>
      <c r="G123">
        <v>2</v>
      </c>
      <c r="H123">
        <v>2</v>
      </c>
      <c r="I123" t="s">
        <v>539</v>
      </c>
      <c r="J123">
        <v>4</v>
      </c>
      <c r="K123" t="s">
        <v>1375</v>
      </c>
      <c r="L123">
        <v>0</v>
      </c>
      <c r="N123">
        <v>0</v>
      </c>
      <c r="P123">
        <v>1</v>
      </c>
      <c r="Q123">
        <v>1</v>
      </c>
      <c r="R123">
        <v>0</v>
      </c>
      <c r="S123">
        <v>0</v>
      </c>
      <c r="T123" t="s">
        <v>947</v>
      </c>
      <c r="U123" t="s">
        <v>14</v>
      </c>
      <c r="V123" t="s">
        <v>1008</v>
      </c>
      <c r="W123" t="s">
        <v>1009</v>
      </c>
      <c r="X123" t="s">
        <v>1314</v>
      </c>
      <c r="Y123" t="s">
        <v>787</v>
      </c>
      <c r="Z123" t="s">
        <v>15</v>
      </c>
      <c r="AC123" t="s">
        <v>1845</v>
      </c>
      <c r="AD123">
        <f>+N117</f>
        <v>10</v>
      </c>
      <c r="AE123">
        <v>0</v>
      </c>
      <c r="AF123">
        <v>0</v>
      </c>
      <c r="AG123">
        <v>0</v>
      </c>
      <c r="AH123">
        <v>0</v>
      </c>
      <c r="AI123">
        <f t="shared" si="4"/>
        <v>10</v>
      </c>
      <c r="AJ123" t="s">
        <v>1846</v>
      </c>
    </row>
    <row r="124" spans="1:36" ht="12.75">
      <c r="A124" t="s">
        <v>1271</v>
      </c>
      <c r="B124" t="s">
        <v>21</v>
      </c>
      <c r="C124" t="s">
        <v>22</v>
      </c>
      <c r="D124" t="s">
        <v>650</v>
      </c>
      <c r="E124" t="s">
        <v>1273</v>
      </c>
      <c r="F124" t="s">
        <v>31</v>
      </c>
      <c r="G124">
        <v>10</v>
      </c>
      <c r="H124">
        <v>6</v>
      </c>
      <c r="I124" t="s">
        <v>1298</v>
      </c>
      <c r="J124">
        <v>10</v>
      </c>
      <c r="K124" t="s">
        <v>1288</v>
      </c>
      <c r="L124">
        <v>10</v>
      </c>
      <c r="M124" t="s">
        <v>1288</v>
      </c>
      <c r="N124">
        <v>0</v>
      </c>
      <c r="P124">
        <v>2</v>
      </c>
      <c r="Q124">
        <v>0</v>
      </c>
      <c r="R124">
        <v>4</v>
      </c>
      <c r="S124">
        <v>0</v>
      </c>
      <c r="T124" t="s">
        <v>967</v>
      </c>
      <c r="U124" t="s">
        <v>24</v>
      </c>
      <c r="V124" t="s">
        <v>1014</v>
      </c>
      <c r="W124" t="s">
        <v>1015</v>
      </c>
      <c r="X124" t="s">
        <v>1111</v>
      </c>
      <c r="Y124" t="s">
        <v>1160</v>
      </c>
      <c r="Z124" t="s">
        <v>256</v>
      </c>
      <c r="AC124" t="s">
        <v>1848</v>
      </c>
      <c r="AD124">
        <f>+G117</f>
        <v>10</v>
      </c>
      <c r="AE124">
        <v>0</v>
      </c>
      <c r="AF124">
        <v>0</v>
      </c>
      <c r="AG124">
        <v>1</v>
      </c>
      <c r="AH124">
        <f>+H117</f>
        <v>3</v>
      </c>
      <c r="AI124">
        <f t="shared" si="4"/>
        <v>14</v>
      </c>
      <c r="AJ124" t="s">
        <v>1849</v>
      </c>
    </row>
    <row r="125" spans="1:40" ht="12.75">
      <c r="A125" t="s">
        <v>1271</v>
      </c>
      <c r="B125" t="s">
        <v>21</v>
      </c>
      <c r="C125" t="s">
        <v>896</v>
      </c>
      <c r="D125" t="s">
        <v>650</v>
      </c>
      <c r="E125" t="s">
        <v>1273</v>
      </c>
      <c r="F125" t="s">
        <v>23</v>
      </c>
      <c r="G125">
        <v>10</v>
      </c>
      <c r="H125">
        <v>4</v>
      </c>
      <c r="I125" t="s">
        <v>1013</v>
      </c>
      <c r="J125">
        <v>10</v>
      </c>
      <c r="K125" t="s">
        <v>1299</v>
      </c>
      <c r="L125">
        <v>10</v>
      </c>
      <c r="M125" t="s">
        <v>1299</v>
      </c>
      <c r="N125">
        <v>0</v>
      </c>
      <c r="P125">
        <v>2</v>
      </c>
      <c r="Q125">
        <v>0</v>
      </c>
      <c r="R125">
        <v>4</v>
      </c>
      <c r="S125">
        <v>0</v>
      </c>
      <c r="T125" t="s">
        <v>967</v>
      </c>
      <c r="U125" t="s">
        <v>32</v>
      </c>
      <c r="V125" t="s">
        <v>1006</v>
      </c>
      <c r="W125" t="s">
        <v>1007</v>
      </c>
      <c r="X125" t="s">
        <v>1111</v>
      </c>
      <c r="Y125" t="s">
        <v>1160</v>
      </c>
      <c r="Z125" t="s">
        <v>256</v>
      </c>
      <c r="AC125" t="s">
        <v>1851</v>
      </c>
      <c r="AD125">
        <f>+G113+J201</f>
        <v>20</v>
      </c>
      <c r="AE125">
        <v>0</v>
      </c>
      <c r="AF125">
        <v>0</v>
      </c>
      <c r="AG125">
        <v>40</v>
      </c>
      <c r="AH125">
        <v>0</v>
      </c>
      <c r="AI125">
        <f t="shared" si="4"/>
        <v>60</v>
      </c>
      <c r="AJ125" t="s">
        <v>1852</v>
      </c>
      <c r="AN125">
        <v>25</v>
      </c>
    </row>
    <row r="126" spans="1:36" ht="12.75">
      <c r="A126" t="s">
        <v>1271</v>
      </c>
      <c r="B126" t="s">
        <v>21</v>
      </c>
      <c r="C126" t="s">
        <v>257</v>
      </c>
      <c r="D126" t="s">
        <v>649</v>
      </c>
      <c r="E126" t="s">
        <v>1273</v>
      </c>
      <c r="F126" t="s">
        <v>23</v>
      </c>
      <c r="G126">
        <v>10</v>
      </c>
      <c r="H126">
        <v>4</v>
      </c>
      <c r="I126" t="s">
        <v>1060</v>
      </c>
      <c r="J126">
        <v>10</v>
      </c>
      <c r="K126" t="s">
        <v>1116</v>
      </c>
      <c r="L126">
        <v>10</v>
      </c>
      <c r="M126" t="s">
        <v>1116</v>
      </c>
      <c r="N126">
        <v>0</v>
      </c>
      <c r="P126">
        <v>2</v>
      </c>
      <c r="Q126">
        <v>0</v>
      </c>
      <c r="R126">
        <v>4</v>
      </c>
      <c r="S126">
        <v>0</v>
      </c>
      <c r="T126" t="s">
        <v>967</v>
      </c>
      <c r="U126" t="s">
        <v>32</v>
      </c>
      <c r="V126" t="s">
        <v>1006</v>
      </c>
      <c r="W126" t="s">
        <v>1007</v>
      </c>
      <c r="X126" t="s">
        <v>1111</v>
      </c>
      <c r="Y126" t="s">
        <v>1160</v>
      </c>
      <c r="Z126" t="s">
        <v>256</v>
      </c>
      <c r="AC126" t="s">
        <v>1864</v>
      </c>
      <c r="AD126">
        <v>0</v>
      </c>
      <c r="AE126">
        <v>0</v>
      </c>
      <c r="AF126">
        <v>0</v>
      </c>
      <c r="AG126">
        <v>8</v>
      </c>
      <c r="AH126">
        <v>0</v>
      </c>
      <c r="AI126">
        <f t="shared" si="4"/>
        <v>8</v>
      </c>
      <c r="AJ126" t="s">
        <v>1868</v>
      </c>
    </row>
    <row r="127" spans="1:35" ht="12.75">
      <c r="A127" t="s">
        <v>1178</v>
      </c>
      <c r="B127" t="s">
        <v>1499</v>
      </c>
      <c r="C127" t="s">
        <v>690</v>
      </c>
      <c r="D127" t="s">
        <v>155</v>
      </c>
      <c r="E127" t="s">
        <v>1361</v>
      </c>
      <c r="F127" t="s">
        <v>1027</v>
      </c>
      <c r="G127">
        <v>0</v>
      </c>
      <c r="H127">
        <v>0</v>
      </c>
      <c r="I127" t="s">
        <v>886</v>
      </c>
      <c r="J127">
        <v>0</v>
      </c>
      <c r="K127" t="s">
        <v>887</v>
      </c>
      <c r="L127">
        <v>0</v>
      </c>
      <c r="M127" t="s">
        <v>887</v>
      </c>
      <c r="N127">
        <v>0</v>
      </c>
      <c r="P127">
        <v>0</v>
      </c>
      <c r="Q127">
        <v>0</v>
      </c>
      <c r="R127">
        <v>0</v>
      </c>
      <c r="S127">
        <v>0</v>
      </c>
      <c r="T127" t="s">
        <v>967</v>
      </c>
      <c r="U127" t="s">
        <v>69</v>
      </c>
      <c r="V127" t="s">
        <v>244</v>
      </c>
      <c r="X127" t="s">
        <v>1111</v>
      </c>
      <c r="Y127" t="s">
        <v>786</v>
      </c>
      <c r="Z127" t="s">
        <v>87</v>
      </c>
      <c r="AC127" t="s">
        <v>1873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f t="shared" si="4"/>
        <v>0</v>
      </c>
    </row>
    <row r="128" spans="1:36" ht="12.75">
      <c r="A128" t="s">
        <v>1101</v>
      </c>
      <c r="B128" t="s">
        <v>1502</v>
      </c>
      <c r="C128" t="s">
        <v>82</v>
      </c>
      <c r="D128" t="s">
        <v>649</v>
      </c>
      <c r="E128" t="s">
        <v>1103</v>
      </c>
      <c r="F128" t="s">
        <v>83</v>
      </c>
      <c r="G128">
        <v>0</v>
      </c>
      <c r="H128">
        <v>0</v>
      </c>
      <c r="I128" t="s">
        <v>881</v>
      </c>
      <c r="J128">
        <v>0</v>
      </c>
      <c r="K128" t="s">
        <v>882</v>
      </c>
      <c r="L128">
        <v>0</v>
      </c>
      <c r="M128" t="s">
        <v>882</v>
      </c>
      <c r="N128">
        <v>0</v>
      </c>
      <c r="P128">
        <v>0</v>
      </c>
      <c r="Q128">
        <v>0</v>
      </c>
      <c r="R128">
        <v>0</v>
      </c>
      <c r="S128">
        <v>0</v>
      </c>
      <c r="T128" t="s">
        <v>967</v>
      </c>
      <c r="U128" t="s">
        <v>84</v>
      </c>
      <c r="V128" t="s">
        <v>1607</v>
      </c>
      <c r="X128" t="s">
        <v>1111</v>
      </c>
      <c r="Y128" t="s">
        <v>1160</v>
      </c>
      <c r="Z128" t="s">
        <v>1420</v>
      </c>
      <c r="AC128" t="s">
        <v>1884</v>
      </c>
      <c r="AD128">
        <v>0</v>
      </c>
      <c r="AE128">
        <v>0</v>
      </c>
      <c r="AF128">
        <f>+Q228-Q227-AE222</f>
        <v>143</v>
      </c>
      <c r="AG128">
        <v>23</v>
      </c>
      <c r="AH128">
        <f>+P104+9</f>
        <v>11</v>
      </c>
      <c r="AI128">
        <f t="shared" si="4"/>
        <v>177</v>
      </c>
      <c r="AJ128" t="s">
        <v>715</v>
      </c>
    </row>
    <row r="129" spans="1:36" ht="12.75">
      <c r="A129" t="s">
        <v>1142</v>
      </c>
      <c r="B129" t="s">
        <v>1508</v>
      </c>
      <c r="C129" t="s">
        <v>85</v>
      </c>
      <c r="D129" t="s">
        <v>649</v>
      </c>
      <c r="E129" t="s">
        <v>1142</v>
      </c>
      <c r="F129" t="s">
        <v>1142</v>
      </c>
      <c r="G129">
        <v>0</v>
      </c>
      <c r="H129">
        <v>0</v>
      </c>
      <c r="I129" t="s">
        <v>881</v>
      </c>
      <c r="J129">
        <v>0</v>
      </c>
      <c r="K129" t="s">
        <v>882</v>
      </c>
      <c r="L129">
        <v>0</v>
      </c>
      <c r="M129" t="s">
        <v>882</v>
      </c>
      <c r="N129">
        <v>0</v>
      </c>
      <c r="P129">
        <v>0</v>
      </c>
      <c r="Q129">
        <v>0</v>
      </c>
      <c r="R129">
        <v>0</v>
      </c>
      <c r="S129">
        <v>0</v>
      </c>
      <c r="T129" t="s">
        <v>967</v>
      </c>
      <c r="U129" t="s">
        <v>86</v>
      </c>
      <c r="V129" t="s">
        <v>1142</v>
      </c>
      <c r="W129" t="s">
        <v>1142</v>
      </c>
      <c r="X129" t="s">
        <v>1142</v>
      </c>
      <c r="Y129" t="s">
        <v>1160</v>
      </c>
      <c r="Z129" t="s">
        <v>87</v>
      </c>
      <c r="AC129" t="s">
        <v>1892</v>
      </c>
      <c r="AD129">
        <v>0</v>
      </c>
      <c r="AE129">
        <v>0</v>
      </c>
      <c r="AF129">
        <v>15</v>
      </c>
      <c r="AG129">
        <v>25</v>
      </c>
      <c r="AH129">
        <v>0</v>
      </c>
      <c r="AI129">
        <f t="shared" si="4"/>
        <v>40</v>
      </c>
      <c r="AJ129" t="s">
        <v>1893</v>
      </c>
    </row>
    <row r="130" spans="1:36" ht="12.75">
      <c r="A130" t="s">
        <v>1142</v>
      </c>
      <c r="B130" t="s">
        <v>1516</v>
      </c>
      <c r="C130" t="s">
        <v>92</v>
      </c>
      <c r="D130" t="s">
        <v>649</v>
      </c>
      <c r="E130" t="s">
        <v>1142</v>
      </c>
      <c r="F130" t="s">
        <v>1142</v>
      </c>
      <c r="G130">
        <v>0</v>
      </c>
      <c r="H130">
        <v>0</v>
      </c>
      <c r="I130" t="s">
        <v>881</v>
      </c>
      <c r="J130">
        <v>0</v>
      </c>
      <c r="K130" t="s">
        <v>882</v>
      </c>
      <c r="L130">
        <v>0</v>
      </c>
      <c r="M130" t="s">
        <v>882</v>
      </c>
      <c r="N130">
        <v>0</v>
      </c>
      <c r="P130">
        <v>0</v>
      </c>
      <c r="Q130">
        <v>0</v>
      </c>
      <c r="R130">
        <v>0</v>
      </c>
      <c r="S130">
        <v>0</v>
      </c>
      <c r="T130" t="s">
        <v>967</v>
      </c>
      <c r="U130" t="s">
        <v>93</v>
      </c>
      <c r="V130" t="s">
        <v>1142</v>
      </c>
      <c r="W130" t="s">
        <v>1142</v>
      </c>
      <c r="X130" t="s">
        <v>1142</v>
      </c>
      <c r="Y130" t="s">
        <v>1160</v>
      </c>
      <c r="Z130" t="s">
        <v>87</v>
      </c>
      <c r="AD130">
        <f aca="true" t="shared" si="5" ref="AD130:AI130">SUM(AD28:AD33)</f>
        <v>104</v>
      </c>
      <c r="AE130">
        <f t="shared" si="5"/>
        <v>4</v>
      </c>
      <c r="AF130">
        <f t="shared" si="5"/>
        <v>0</v>
      </c>
      <c r="AG130">
        <f t="shared" si="5"/>
        <v>0</v>
      </c>
      <c r="AH130">
        <f t="shared" si="5"/>
        <v>61</v>
      </c>
      <c r="AI130">
        <f t="shared" si="5"/>
        <v>173</v>
      </c>
      <c r="AJ130" t="s">
        <v>411</v>
      </c>
    </row>
    <row r="131" spans="1:36" ht="12.75">
      <c r="A131" t="s">
        <v>1128</v>
      </c>
      <c r="B131" t="s">
        <v>96</v>
      </c>
      <c r="C131" t="s">
        <v>97</v>
      </c>
      <c r="D131" t="s">
        <v>649</v>
      </c>
      <c r="E131" t="s">
        <v>1131</v>
      </c>
      <c r="F131" t="s">
        <v>98</v>
      </c>
      <c r="G131">
        <v>10</v>
      </c>
      <c r="H131">
        <v>6</v>
      </c>
      <c r="I131" t="s">
        <v>1295</v>
      </c>
      <c r="J131">
        <v>10</v>
      </c>
      <c r="K131" t="s">
        <v>1289</v>
      </c>
      <c r="L131">
        <v>10</v>
      </c>
      <c r="M131" t="s">
        <v>1289</v>
      </c>
      <c r="N131">
        <v>0</v>
      </c>
      <c r="P131">
        <v>2</v>
      </c>
      <c r="Q131">
        <v>0</v>
      </c>
      <c r="R131">
        <v>4</v>
      </c>
      <c r="S131">
        <v>0</v>
      </c>
      <c r="T131" t="s">
        <v>967</v>
      </c>
      <c r="U131" t="s">
        <v>99</v>
      </c>
      <c r="V131" t="s">
        <v>100</v>
      </c>
      <c r="W131" t="s">
        <v>101</v>
      </c>
      <c r="X131" t="s">
        <v>1111</v>
      </c>
      <c r="Y131" t="s">
        <v>1160</v>
      </c>
      <c r="Z131" t="s">
        <v>102</v>
      </c>
      <c r="AB131" t="s">
        <v>413</v>
      </c>
      <c r="AD131">
        <f aca="true" t="shared" si="6" ref="AD131:AI131">+AD26+AD27+AD71+SUM(AD91:AD97)</f>
        <v>236</v>
      </c>
      <c r="AE131">
        <f t="shared" si="6"/>
        <v>75</v>
      </c>
      <c r="AF131">
        <f t="shared" si="6"/>
        <v>0</v>
      </c>
      <c r="AG131">
        <f t="shared" si="6"/>
        <v>0</v>
      </c>
      <c r="AH131">
        <f t="shared" si="6"/>
        <v>706</v>
      </c>
      <c r="AI131">
        <f t="shared" si="6"/>
        <v>1017</v>
      </c>
      <c r="AJ131" t="s">
        <v>1906</v>
      </c>
    </row>
    <row r="132" spans="1:36" ht="12.75">
      <c r="A132" t="s">
        <v>1128</v>
      </c>
      <c r="B132" t="s">
        <v>96</v>
      </c>
      <c r="C132" t="s">
        <v>105</v>
      </c>
      <c r="D132" t="s">
        <v>649</v>
      </c>
      <c r="E132" t="s">
        <v>1131</v>
      </c>
      <c r="F132" t="s">
        <v>98</v>
      </c>
      <c r="G132">
        <v>12</v>
      </c>
      <c r="H132">
        <v>6</v>
      </c>
      <c r="I132" t="s">
        <v>968</v>
      </c>
      <c r="J132">
        <v>12</v>
      </c>
      <c r="K132" t="s">
        <v>969</v>
      </c>
      <c r="L132">
        <v>12</v>
      </c>
      <c r="M132" t="s">
        <v>969</v>
      </c>
      <c r="N132">
        <v>0</v>
      </c>
      <c r="P132">
        <v>0</v>
      </c>
      <c r="Q132">
        <v>0</v>
      </c>
      <c r="R132">
        <v>0</v>
      </c>
      <c r="S132">
        <v>0</v>
      </c>
      <c r="T132" t="s">
        <v>967</v>
      </c>
      <c r="U132" t="s">
        <v>106</v>
      </c>
      <c r="V132" t="s">
        <v>100</v>
      </c>
      <c r="W132" t="s">
        <v>101</v>
      </c>
      <c r="X132" t="s">
        <v>1111</v>
      </c>
      <c r="Y132" t="s">
        <v>1160</v>
      </c>
      <c r="Z132" t="s">
        <v>1190</v>
      </c>
      <c r="AB132" t="s">
        <v>414</v>
      </c>
      <c r="AD132">
        <f aca="true" t="shared" si="7" ref="AD132:AI132">+AD62+SUM(AD69:AD75)+AD81+AD99</f>
        <v>216</v>
      </c>
      <c r="AE132">
        <f t="shared" si="7"/>
        <v>59</v>
      </c>
      <c r="AF132">
        <f t="shared" si="7"/>
        <v>0</v>
      </c>
      <c r="AG132">
        <f t="shared" si="7"/>
        <v>0</v>
      </c>
      <c r="AH132">
        <f t="shared" si="7"/>
        <v>28</v>
      </c>
      <c r="AI132">
        <f t="shared" si="7"/>
        <v>328</v>
      </c>
      <c r="AJ132" t="s">
        <v>1301</v>
      </c>
    </row>
    <row r="133" spans="1:36" ht="12.75">
      <c r="A133" t="s">
        <v>1128</v>
      </c>
      <c r="B133" t="s">
        <v>96</v>
      </c>
      <c r="C133" t="s">
        <v>109</v>
      </c>
      <c r="D133" t="s">
        <v>649</v>
      </c>
      <c r="E133" t="s">
        <v>1131</v>
      </c>
      <c r="F133" t="s">
        <v>110</v>
      </c>
      <c r="G133">
        <v>10</v>
      </c>
      <c r="H133">
        <v>6</v>
      </c>
      <c r="I133" t="s">
        <v>1445</v>
      </c>
      <c r="J133">
        <v>10</v>
      </c>
      <c r="K133" t="s">
        <v>1446</v>
      </c>
      <c r="L133">
        <v>10</v>
      </c>
      <c r="M133" t="s">
        <v>1446</v>
      </c>
      <c r="N133">
        <v>0</v>
      </c>
      <c r="P133">
        <v>2</v>
      </c>
      <c r="Q133">
        <v>0</v>
      </c>
      <c r="R133">
        <v>4</v>
      </c>
      <c r="S133">
        <v>0</v>
      </c>
      <c r="T133" t="s">
        <v>967</v>
      </c>
      <c r="U133" t="s">
        <v>111</v>
      </c>
      <c r="V133" t="s">
        <v>100</v>
      </c>
      <c r="W133" t="s">
        <v>101</v>
      </c>
      <c r="X133" t="s">
        <v>1111</v>
      </c>
      <c r="Y133" t="s">
        <v>1160</v>
      </c>
      <c r="AB133" t="s">
        <v>415</v>
      </c>
      <c r="AD133">
        <f aca="true" t="shared" si="8" ref="AD133:AI133">+AD60+AD63+AD64+SUM(AD66:AD68)+AD80</f>
        <v>408</v>
      </c>
      <c r="AE133">
        <f t="shared" si="8"/>
        <v>62</v>
      </c>
      <c r="AF133">
        <f t="shared" si="8"/>
        <v>0</v>
      </c>
      <c r="AG133">
        <f t="shared" si="8"/>
        <v>0</v>
      </c>
      <c r="AH133">
        <f t="shared" si="8"/>
        <v>111</v>
      </c>
      <c r="AI133">
        <f t="shared" si="8"/>
        <v>581</v>
      </c>
      <c r="AJ133" t="s">
        <v>1645</v>
      </c>
    </row>
    <row r="134" spans="1:36" ht="12.75">
      <c r="A134" t="s">
        <v>1142</v>
      </c>
      <c r="B134" t="s">
        <v>1530</v>
      </c>
      <c r="C134" t="s">
        <v>113</v>
      </c>
      <c r="D134" t="s">
        <v>649</v>
      </c>
      <c r="E134" t="s">
        <v>1142</v>
      </c>
      <c r="F134" t="s">
        <v>1142</v>
      </c>
      <c r="G134">
        <v>0</v>
      </c>
      <c r="H134">
        <v>0</v>
      </c>
      <c r="I134" t="s">
        <v>881</v>
      </c>
      <c r="J134">
        <v>0</v>
      </c>
      <c r="K134" t="s">
        <v>882</v>
      </c>
      <c r="L134">
        <v>0</v>
      </c>
      <c r="M134" t="s">
        <v>882</v>
      </c>
      <c r="N134">
        <v>0</v>
      </c>
      <c r="P134">
        <v>0</v>
      </c>
      <c r="Q134">
        <v>0</v>
      </c>
      <c r="R134">
        <v>0</v>
      </c>
      <c r="S134">
        <v>0</v>
      </c>
      <c r="T134" t="s">
        <v>967</v>
      </c>
      <c r="U134" t="s">
        <v>114</v>
      </c>
      <c r="V134" t="s">
        <v>1142</v>
      </c>
      <c r="W134" t="s">
        <v>1142</v>
      </c>
      <c r="X134" t="s">
        <v>1142</v>
      </c>
      <c r="Y134" t="s">
        <v>1160</v>
      </c>
      <c r="Z134" t="s">
        <v>87</v>
      </c>
      <c r="AB134" t="s">
        <v>416</v>
      </c>
      <c r="AD134">
        <f aca="true" t="shared" si="9" ref="AD134:AI134">+AD49+AD53+AD63+AD64+AD58+AD79</f>
        <v>152</v>
      </c>
      <c r="AE134">
        <f t="shared" si="9"/>
        <v>218</v>
      </c>
      <c r="AF134">
        <f t="shared" si="9"/>
        <v>0</v>
      </c>
      <c r="AG134">
        <f t="shared" si="9"/>
        <v>0</v>
      </c>
      <c r="AH134">
        <f t="shared" si="9"/>
        <v>167</v>
      </c>
      <c r="AI134">
        <f t="shared" si="9"/>
        <v>537</v>
      </c>
      <c r="AJ134" t="s">
        <v>1302</v>
      </c>
    </row>
    <row r="135" spans="1:36" ht="12.75">
      <c r="A135" t="s">
        <v>1128</v>
      </c>
      <c r="B135" t="s">
        <v>116</v>
      </c>
      <c r="C135" t="s">
        <v>117</v>
      </c>
      <c r="D135" t="s">
        <v>1267</v>
      </c>
      <c r="E135" t="s">
        <v>1839</v>
      </c>
      <c r="F135" t="s">
        <v>118</v>
      </c>
      <c r="G135">
        <v>8</v>
      </c>
      <c r="H135">
        <v>4</v>
      </c>
      <c r="I135" t="s">
        <v>796</v>
      </c>
      <c r="J135">
        <v>8</v>
      </c>
      <c r="K135" t="s">
        <v>1567</v>
      </c>
      <c r="L135">
        <v>0</v>
      </c>
      <c r="N135">
        <v>0</v>
      </c>
      <c r="P135">
        <v>2</v>
      </c>
      <c r="Q135">
        <v>0</v>
      </c>
      <c r="R135">
        <v>4</v>
      </c>
      <c r="S135">
        <v>0</v>
      </c>
      <c r="T135" t="s">
        <v>967</v>
      </c>
      <c r="U135" t="s">
        <v>119</v>
      </c>
      <c r="V135" t="s">
        <v>1016</v>
      </c>
      <c r="W135" t="s">
        <v>1017</v>
      </c>
      <c r="X135" t="s">
        <v>1111</v>
      </c>
      <c r="Y135" t="s">
        <v>1160</v>
      </c>
      <c r="AB135" t="s">
        <v>412</v>
      </c>
      <c r="AD135">
        <f aca="true" t="shared" si="10" ref="AD135:AI135">+AD48+SUM(AD49:AD52)+SUM(AD53:AD57)+AD65+AD78+AD79</f>
        <v>642</v>
      </c>
      <c r="AE135">
        <f t="shared" si="10"/>
        <v>715</v>
      </c>
      <c r="AF135">
        <f t="shared" si="10"/>
        <v>0</v>
      </c>
      <c r="AG135">
        <f t="shared" si="10"/>
        <v>0</v>
      </c>
      <c r="AH135">
        <f t="shared" si="10"/>
        <v>1562</v>
      </c>
      <c r="AI135">
        <f t="shared" si="10"/>
        <v>2919</v>
      </c>
      <c r="AJ135" t="s">
        <v>1303</v>
      </c>
    </row>
    <row r="136" spans="1:36" ht="12.75">
      <c r="A136" t="s">
        <v>1128</v>
      </c>
      <c r="B136" t="s">
        <v>116</v>
      </c>
      <c r="C136" t="s">
        <v>125</v>
      </c>
      <c r="D136" t="s">
        <v>155</v>
      </c>
      <c r="E136" t="s">
        <v>1839</v>
      </c>
      <c r="F136" t="s">
        <v>126</v>
      </c>
      <c r="G136">
        <v>12</v>
      </c>
      <c r="H136">
        <v>6</v>
      </c>
      <c r="I136" t="s">
        <v>1282</v>
      </c>
      <c r="J136">
        <v>12</v>
      </c>
      <c r="K136" t="s">
        <v>1283</v>
      </c>
      <c r="L136">
        <v>12</v>
      </c>
      <c r="M136" t="s">
        <v>1283</v>
      </c>
      <c r="N136">
        <v>0</v>
      </c>
      <c r="P136">
        <v>0</v>
      </c>
      <c r="Q136">
        <v>2</v>
      </c>
      <c r="R136">
        <v>4</v>
      </c>
      <c r="S136">
        <v>0</v>
      </c>
      <c r="T136" t="s">
        <v>967</v>
      </c>
      <c r="U136" t="s">
        <v>127</v>
      </c>
      <c r="V136" t="s">
        <v>1019</v>
      </c>
      <c r="W136" t="s">
        <v>1018</v>
      </c>
      <c r="X136" t="s">
        <v>1111</v>
      </c>
      <c r="Y136" t="s">
        <v>1160</v>
      </c>
      <c r="AB136" t="s">
        <v>19</v>
      </c>
      <c r="AD136">
        <f aca="true" t="shared" si="11" ref="AD136:AI136">+AD10+AD13+AD23+SUM(AD34:AD40)+AD45+SUM(AD83:AD86)+AD101+AD104+AD107+AD112+AD116+AD117+AD122</f>
        <v>228</v>
      </c>
      <c r="AE136">
        <f t="shared" si="11"/>
        <v>121</v>
      </c>
      <c r="AF136">
        <f t="shared" si="11"/>
        <v>0</v>
      </c>
      <c r="AG136">
        <f t="shared" si="11"/>
        <v>0</v>
      </c>
      <c r="AH136">
        <f t="shared" si="11"/>
        <v>79</v>
      </c>
      <c r="AI136">
        <f t="shared" si="11"/>
        <v>428</v>
      </c>
      <c r="AJ136" t="s">
        <v>1310</v>
      </c>
    </row>
    <row r="137" spans="1:36" ht="12.75">
      <c r="A137" t="s">
        <v>1128</v>
      </c>
      <c r="B137" t="s">
        <v>116</v>
      </c>
      <c r="C137" t="s">
        <v>129</v>
      </c>
      <c r="D137" t="s">
        <v>649</v>
      </c>
      <c r="E137" t="s">
        <v>1839</v>
      </c>
      <c r="F137" t="s">
        <v>118</v>
      </c>
      <c r="G137">
        <v>10</v>
      </c>
      <c r="H137">
        <v>6</v>
      </c>
      <c r="I137" t="s">
        <v>1298</v>
      </c>
      <c r="J137">
        <v>10</v>
      </c>
      <c r="K137" t="s">
        <v>1288</v>
      </c>
      <c r="L137">
        <v>10</v>
      </c>
      <c r="M137" t="s">
        <v>1288</v>
      </c>
      <c r="N137">
        <v>0</v>
      </c>
      <c r="P137">
        <v>2</v>
      </c>
      <c r="Q137">
        <v>0</v>
      </c>
      <c r="R137">
        <v>4</v>
      </c>
      <c r="S137">
        <v>0</v>
      </c>
      <c r="T137" t="s">
        <v>967</v>
      </c>
      <c r="U137" t="s">
        <v>130</v>
      </c>
      <c r="V137" t="s">
        <v>1016</v>
      </c>
      <c r="W137" t="s">
        <v>1017</v>
      </c>
      <c r="X137" t="s">
        <v>1111</v>
      </c>
      <c r="Y137" t="s">
        <v>1160</v>
      </c>
      <c r="AB137" t="s">
        <v>28</v>
      </c>
      <c r="AD137">
        <f aca="true" t="shared" si="12" ref="AD137:AI137">+AD9+AD21+AD38+AD39+AD46+AD47+AD61+AD82+AD83+AD90+AD107+AD120+AD127</f>
        <v>20</v>
      </c>
      <c r="AE137">
        <f t="shared" si="12"/>
        <v>1675</v>
      </c>
      <c r="AF137">
        <f t="shared" si="12"/>
        <v>4</v>
      </c>
      <c r="AG137">
        <f t="shared" si="12"/>
        <v>45</v>
      </c>
      <c r="AH137">
        <f t="shared" si="12"/>
        <v>306</v>
      </c>
      <c r="AI137">
        <f t="shared" si="12"/>
        <v>2050</v>
      </c>
      <c r="AJ137" t="s">
        <v>1646</v>
      </c>
    </row>
    <row r="138" spans="1:36" ht="12.75">
      <c r="A138" t="s">
        <v>1271</v>
      </c>
      <c r="B138" t="s">
        <v>1540</v>
      </c>
      <c r="C138" t="s">
        <v>687</v>
      </c>
      <c r="D138" t="s">
        <v>1199</v>
      </c>
      <c r="E138" t="s">
        <v>1273</v>
      </c>
      <c r="F138" t="s">
        <v>1674</v>
      </c>
      <c r="G138">
        <v>0</v>
      </c>
      <c r="H138">
        <v>0</v>
      </c>
      <c r="I138" t="s">
        <v>260</v>
      </c>
      <c r="J138">
        <v>0</v>
      </c>
      <c r="K138" t="s">
        <v>261</v>
      </c>
      <c r="L138">
        <v>0</v>
      </c>
      <c r="M138" t="s">
        <v>261</v>
      </c>
      <c r="N138">
        <v>0</v>
      </c>
      <c r="P138">
        <v>0</v>
      </c>
      <c r="Q138">
        <v>0</v>
      </c>
      <c r="R138">
        <v>0</v>
      </c>
      <c r="S138">
        <v>0</v>
      </c>
      <c r="T138" t="s">
        <v>967</v>
      </c>
      <c r="U138" t="s">
        <v>688</v>
      </c>
      <c r="V138" t="s">
        <v>1676</v>
      </c>
      <c r="W138" t="s">
        <v>1677</v>
      </c>
      <c r="X138" t="s">
        <v>1142</v>
      </c>
      <c r="Y138" t="s">
        <v>1160</v>
      </c>
      <c r="Z138" t="s">
        <v>689</v>
      </c>
      <c r="AB138" t="s">
        <v>417</v>
      </c>
      <c r="AD138">
        <f aca="true" t="shared" si="13" ref="AD138:AI138">+SUM(AD2:AD8)+SUM(AD12:AD18)+AD20+AD24+AD25+SUM(D45:D48)+AD87+AD100+AD101+AD106+SUM(AD110:AD115)+AD118+AD119</f>
        <v>335</v>
      </c>
      <c r="AE138">
        <f t="shared" si="13"/>
        <v>131</v>
      </c>
      <c r="AF138">
        <f t="shared" si="13"/>
        <v>728</v>
      </c>
      <c r="AG138">
        <f t="shared" si="13"/>
        <v>260</v>
      </c>
      <c r="AH138">
        <f t="shared" si="13"/>
        <v>119</v>
      </c>
      <c r="AI138">
        <f t="shared" si="13"/>
        <v>1478</v>
      </c>
      <c r="AJ138" t="s">
        <v>66</v>
      </c>
    </row>
    <row r="139" spans="1:36" ht="12.75">
      <c r="A139" t="s">
        <v>1142</v>
      </c>
      <c r="B139" t="s">
        <v>1544</v>
      </c>
      <c r="C139" t="s">
        <v>145</v>
      </c>
      <c r="D139" t="s">
        <v>649</v>
      </c>
      <c r="E139" t="s">
        <v>1142</v>
      </c>
      <c r="F139" t="s">
        <v>1142</v>
      </c>
      <c r="G139">
        <v>0</v>
      </c>
      <c r="H139">
        <v>0</v>
      </c>
      <c r="I139" t="s">
        <v>881</v>
      </c>
      <c r="J139">
        <v>0</v>
      </c>
      <c r="K139" t="s">
        <v>882</v>
      </c>
      <c r="L139">
        <v>0</v>
      </c>
      <c r="M139" t="s">
        <v>882</v>
      </c>
      <c r="N139">
        <v>0</v>
      </c>
      <c r="P139">
        <v>0</v>
      </c>
      <c r="Q139">
        <v>0</v>
      </c>
      <c r="R139">
        <v>0</v>
      </c>
      <c r="S139">
        <v>0</v>
      </c>
      <c r="T139" t="s">
        <v>967</v>
      </c>
      <c r="U139" t="s">
        <v>146</v>
      </c>
      <c r="V139" t="s">
        <v>1142</v>
      </c>
      <c r="W139" t="s">
        <v>1142</v>
      </c>
      <c r="X139" t="s">
        <v>1142</v>
      </c>
      <c r="Y139" t="s">
        <v>1160</v>
      </c>
      <c r="Z139" t="s">
        <v>694</v>
      </c>
      <c r="AB139" t="s">
        <v>418</v>
      </c>
      <c r="AD139">
        <f aca="true" t="shared" si="14" ref="AD139:AI139">+AD11+AD19+AD89+AD98+SUM(AD121+AD126)+AD129</f>
        <v>90</v>
      </c>
      <c r="AE139">
        <f t="shared" si="14"/>
        <v>38</v>
      </c>
      <c r="AF139">
        <f t="shared" si="14"/>
        <v>21</v>
      </c>
      <c r="AG139">
        <f t="shared" si="14"/>
        <v>145</v>
      </c>
      <c r="AH139">
        <f t="shared" si="14"/>
        <v>30</v>
      </c>
      <c r="AI139">
        <f t="shared" si="14"/>
        <v>324</v>
      </c>
      <c r="AJ139" t="s">
        <v>72</v>
      </c>
    </row>
    <row r="140" spans="1:35" ht="12.75">
      <c r="A140" t="s">
        <v>1271</v>
      </c>
      <c r="B140" t="s">
        <v>1550</v>
      </c>
      <c r="C140" t="s">
        <v>149</v>
      </c>
      <c r="D140" t="s">
        <v>649</v>
      </c>
      <c r="E140" t="s">
        <v>1273</v>
      </c>
      <c r="F140" t="s">
        <v>1274</v>
      </c>
      <c r="G140">
        <v>0</v>
      </c>
      <c r="H140">
        <v>0</v>
      </c>
      <c r="I140" t="s">
        <v>881</v>
      </c>
      <c r="J140">
        <v>0</v>
      </c>
      <c r="K140" t="s">
        <v>882</v>
      </c>
      <c r="L140">
        <v>0</v>
      </c>
      <c r="M140" t="s">
        <v>882</v>
      </c>
      <c r="N140">
        <v>0</v>
      </c>
      <c r="P140">
        <v>0</v>
      </c>
      <c r="Q140">
        <v>0</v>
      </c>
      <c r="R140">
        <v>0</v>
      </c>
      <c r="S140">
        <v>0</v>
      </c>
      <c r="T140" t="s">
        <v>967</v>
      </c>
      <c r="U140" t="s">
        <v>185</v>
      </c>
      <c r="V140" t="s">
        <v>70</v>
      </c>
      <c r="X140" t="s">
        <v>1142</v>
      </c>
      <c r="Y140" t="s">
        <v>1160</v>
      </c>
      <c r="Z140" t="s">
        <v>186</v>
      </c>
      <c r="AB140" t="s">
        <v>71</v>
      </c>
      <c r="AD140">
        <f>SUM(AD130:AD139)</f>
        <v>2431</v>
      </c>
      <c r="AE140">
        <f>SUM(AE130:AE139)</f>
        <v>3098</v>
      </c>
      <c r="AF140">
        <f>SUM(AF130:AF139)</f>
        <v>753</v>
      </c>
      <c r="AG140">
        <f>SUM(AG130:AG139)</f>
        <v>450</v>
      </c>
      <c r="AH140">
        <f>SUM(AH130:AH139)</f>
        <v>3169</v>
      </c>
      <c r="AI140">
        <f>+AD140+AE140+AF140+AG140+AH140</f>
        <v>9901</v>
      </c>
    </row>
    <row r="141" spans="1:36" ht="12.75">
      <c r="A141" t="s">
        <v>1128</v>
      </c>
      <c r="B141" t="s">
        <v>1553</v>
      </c>
      <c r="C141" t="s">
        <v>188</v>
      </c>
      <c r="D141" t="s">
        <v>1360</v>
      </c>
      <c r="E141" t="s">
        <v>1131</v>
      </c>
      <c r="F141" t="s">
        <v>190</v>
      </c>
      <c r="G141">
        <v>0</v>
      </c>
      <c r="H141">
        <v>0</v>
      </c>
      <c r="I141" t="s">
        <v>258</v>
      </c>
      <c r="J141">
        <v>0</v>
      </c>
      <c r="K141" t="s">
        <v>258</v>
      </c>
      <c r="L141">
        <v>0</v>
      </c>
      <c r="M141" t="s">
        <v>259</v>
      </c>
      <c r="N141">
        <v>0</v>
      </c>
      <c r="O141" t="s">
        <v>632</v>
      </c>
      <c r="P141">
        <v>0</v>
      </c>
      <c r="Q141">
        <v>0</v>
      </c>
      <c r="R141">
        <v>0</v>
      </c>
      <c r="S141">
        <v>0</v>
      </c>
      <c r="T141" t="s">
        <v>947</v>
      </c>
      <c r="U141" t="s">
        <v>1399</v>
      </c>
      <c r="V141" t="s">
        <v>193</v>
      </c>
      <c r="X141" t="s">
        <v>1314</v>
      </c>
      <c r="Y141" t="s">
        <v>1160</v>
      </c>
      <c r="Z141" t="s">
        <v>693</v>
      </c>
      <c r="AB141" t="s">
        <v>75</v>
      </c>
      <c r="AC141" t="s">
        <v>1084</v>
      </c>
      <c r="AD141" t="s">
        <v>1085</v>
      </c>
      <c r="AE141" t="s">
        <v>547</v>
      </c>
      <c r="AF141" t="s">
        <v>1087</v>
      </c>
      <c r="AG141" t="s">
        <v>1386</v>
      </c>
      <c r="AH141" t="s">
        <v>1089</v>
      </c>
      <c r="AI141" t="s">
        <v>1090</v>
      </c>
      <c r="AJ141" t="s">
        <v>1082</v>
      </c>
    </row>
    <row r="142" spans="1:33" ht="12.75">
      <c r="A142" t="s">
        <v>1152</v>
      </c>
      <c r="B142" t="s">
        <v>196</v>
      </c>
      <c r="C142" t="s">
        <v>197</v>
      </c>
      <c r="D142" t="s">
        <v>649</v>
      </c>
      <c r="E142" t="s">
        <v>1154</v>
      </c>
      <c r="F142" t="s">
        <v>198</v>
      </c>
      <c r="G142">
        <v>0</v>
      </c>
      <c r="H142">
        <v>0</v>
      </c>
      <c r="I142" t="s">
        <v>882</v>
      </c>
      <c r="J142">
        <v>0</v>
      </c>
      <c r="K142" t="s">
        <v>882</v>
      </c>
      <c r="L142">
        <v>0</v>
      </c>
      <c r="M142" t="s">
        <v>882</v>
      </c>
      <c r="N142">
        <v>0</v>
      </c>
      <c r="O142" t="s">
        <v>1798</v>
      </c>
      <c r="P142">
        <v>0</v>
      </c>
      <c r="Q142">
        <v>0</v>
      </c>
      <c r="R142">
        <v>0</v>
      </c>
      <c r="S142">
        <v>0</v>
      </c>
      <c r="T142" t="s">
        <v>995</v>
      </c>
      <c r="U142" t="s">
        <v>199</v>
      </c>
      <c r="V142" t="s">
        <v>200</v>
      </c>
      <c r="W142" t="s">
        <v>201</v>
      </c>
      <c r="X142" t="s">
        <v>1142</v>
      </c>
      <c r="Y142" t="s">
        <v>1160</v>
      </c>
      <c r="Z142" t="s">
        <v>87</v>
      </c>
      <c r="AE142" t="s">
        <v>548</v>
      </c>
      <c r="AG142" t="s">
        <v>81</v>
      </c>
    </row>
    <row r="143" spans="1:26" ht="12.75">
      <c r="A143" t="s">
        <v>1178</v>
      </c>
      <c r="B143" t="s">
        <v>1565</v>
      </c>
      <c r="C143" t="s">
        <v>552</v>
      </c>
      <c r="D143" t="s">
        <v>1199</v>
      </c>
      <c r="E143" t="s">
        <v>1361</v>
      </c>
      <c r="F143" t="s">
        <v>1142</v>
      </c>
      <c r="G143">
        <v>0</v>
      </c>
      <c r="H143">
        <v>0</v>
      </c>
      <c r="I143" t="s">
        <v>260</v>
      </c>
      <c r="J143">
        <v>0</v>
      </c>
      <c r="K143" t="s">
        <v>261</v>
      </c>
      <c r="L143">
        <v>0</v>
      </c>
      <c r="M143" t="s">
        <v>261</v>
      </c>
      <c r="N143">
        <v>0</v>
      </c>
      <c r="O143" t="s">
        <v>261</v>
      </c>
      <c r="P143">
        <v>0</v>
      </c>
      <c r="Q143">
        <v>0</v>
      </c>
      <c r="R143">
        <v>0</v>
      </c>
      <c r="S143">
        <v>0</v>
      </c>
      <c r="T143" t="s">
        <v>995</v>
      </c>
      <c r="U143" t="s">
        <v>204</v>
      </c>
      <c r="V143" t="s">
        <v>1142</v>
      </c>
      <c r="W143" t="s">
        <v>1142</v>
      </c>
      <c r="X143" t="s">
        <v>1314</v>
      </c>
      <c r="Y143" t="s">
        <v>787</v>
      </c>
      <c r="Z143" t="s">
        <v>553</v>
      </c>
    </row>
    <row r="144" spans="1:36" ht="12.75">
      <c r="A144" t="s">
        <v>213</v>
      </c>
      <c r="B144" t="s">
        <v>55</v>
      </c>
      <c r="C144" t="s">
        <v>459</v>
      </c>
      <c r="D144" t="s">
        <v>1466</v>
      </c>
      <c r="E144" t="s">
        <v>1273</v>
      </c>
      <c r="F144" t="s">
        <v>49</v>
      </c>
      <c r="G144">
        <v>10</v>
      </c>
      <c r="H144">
        <v>6</v>
      </c>
      <c r="I144" t="s">
        <v>1295</v>
      </c>
      <c r="J144">
        <v>10</v>
      </c>
      <c r="K144" t="s">
        <v>1289</v>
      </c>
      <c r="L144">
        <v>10</v>
      </c>
      <c r="M144" t="s">
        <v>1289</v>
      </c>
      <c r="N144">
        <v>0</v>
      </c>
      <c r="P144">
        <v>2</v>
      </c>
      <c r="Q144">
        <v>4</v>
      </c>
      <c r="R144">
        <v>2</v>
      </c>
      <c r="S144">
        <v>0</v>
      </c>
      <c r="T144" t="s">
        <v>955</v>
      </c>
      <c r="U144" t="s">
        <v>52</v>
      </c>
      <c r="V144" t="s">
        <v>50</v>
      </c>
      <c r="W144" t="s">
        <v>51</v>
      </c>
      <c r="X144" t="s">
        <v>1314</v>
      </c>
      <c r="Y144" t="s">
        <v>786</v>
      </c>
      <c r="Z144" t="s">
        <v>57</v>
      </c>
      <c r="AC144" t="s">
        <v>88</v>
      </c>
      <c r="AD144" t="s">
        <v>1092</v>
      </c>
      <c r="AF144" t="s">
        <v>89</v>
      </c>
      <c r="AH144" t="s">
        <v>90</v>
      </c>
      <c r="AJ144" t="s">
        <v>91</v>
      </c>
    </row>
    <row r="145" spans="1:34" ht="12.75">
      <c r="A145" t="s">
        <v>213</v>
      </c>
      <c r="B145" t="s">
        <v>55</v>
      </c>
      <c r="C145" t="s">
        <v>461</v>
      </c>
      <c r="D145" t="s">
        <v>1466</v>
      </c>
      <c r="E145" t="s">
        <v>1273</v>
      </c>
      <c r="F145" t="s">
        <v>49</v>
      </c>
      <c r="G145">
        <v>10</v>
      </c>
      <c r="H145">
        <v>6</v>
      </c>
      <c r="I145" t="s">
        <v>1295</v>
      </c>
      <c r="J145">
        <v>10</v>
      </c>
      <c r="K145" t="s">
        <v>1289</v>
      </c>
      <c r="L145">
        <v>10</v>
      </c>
      <c r="M145" t="s">
        <v>1289</v>
      </c>
      <c r="N145">
        <v>0</v>
      </c>
      <c r="P145">
        <v>2</v>
      </c>
      <c r="Q145">
        <v>4</v>
      </c>
      <c r="R145">
        <v>2</v>
      </c>
      <c r="S145">
        <v>0</v>
      </c>
      <c r="T145" t="s">
        <v>955</v>
      </c>
      <c r="U145" t="s">
        <v>53</v>
      </c>
      <c r="V145" t="s">
        <v>50</v>
      </c>
      <c r="W145" t="s">
        <v>51</v>
      </c>
      <c r="X145" t="s">
        <v>1314</v>
      </c>
      <c r="Y145" t="s">
        <v>786</v>
      </c>
      <c r="Z145" t="s">
        <v>1342</v>
      </c>
      <c r="AB145" t="s">
        <v>1066</v>
      </c>
      <c r="AC145">
        <v>39001</v>
      </c>
      <c r="AD145" t="s">
        <v>1103</v>
      </c>
      <c r="AF145" t="s">
        <v>94</v>
      </c>
      <c r="AH145" t="s">
        <v>95</v>
      </c>
    </row>
    <row r="146" spans="1:34" ht="12.75">
      <c r="A146" t="s">
        <v>213</v>
      </c>
      <c r="B146" t="s">
        <v>55</v>
      </c>
      <c r="C146" t="s">
        <v>460</v>
      </c>
      <c r="D146" t="s">
        <v>360</v>
      </c>
      <c r="E146" t="s">
        <v>1273</v>
      </c>
      <c r="F146" t="s">
        <v>49</v>
      </c>
      <c r="G146">
        <v>10</v>
      </c>
      <c r="H146">
        <v>2</v>
      </c>
      <c r="I146" t="s">
        <v>1803</v>
      </c>
      <c r="J146">
        <v>10</v>
      </c>
      <c r="K146" t="s">
        <v>1123</v>
      </c>
      <c r="L146">
        <v>10</v>
      </c>
      <c r="M146" t="s">
        <v>1116</v>
      </c>
      <c r="N146">
        <v>0</v>
      </c>
      <c r="P146">
        <v>2</v>
      </c>
      <c r="Q146">
        <v>4</v>
      </c>
      <c r="R146">
        <v>2</v>
      </c>
      <c r="S146">
        <v>0</v>
      </c>
      <c r="T146" t="s">
        <v>955</v>
      </c>
      <c r="U146" t="s">
        <v>54</v>
      </c>
      <c r="V146" t="s">
        <v>50</v>
      </c>
      <c r="W146" t="s">
        <v>51</v>
      </c>
      <c r="X146" t="s">
        <v>1314</v>
      </c>
      <c r="Y146" t="s">
        <v>786</v>
      </c>
      <c r="Z146" t="s">
        <v>58</v>
      </c>
      <c r="AB146" t="s">
        <v>1101</v>
      </c>
      <c r="AC146">
        <v>39067</v>
      </c>
      <c r="AD146" t="s">
        <v>1131</v>
      </c>
      <c r="AF146" t="s">
        <v>103</v>
      </c>
      <c r="AH146" t="s">
        <v>104</v>
      </c>
    </row>
    <row r="147" spans="1:34" ht="12.75">
      <c r="A147" t="s">
        <v>213</v>
      </c>
      <c r="B147" t="s">
        <v>55</v>
      </c>
      <c r="C147" t="s">
        <v>62</v>
      </c>
      <c r="D147" t="s">
        <v>276</v>
      </c>
      <c r="E147" t="s">
        <v>1273</v>
      </c>
      <c r="F147" t="s">
        <v>49</v>
      </c>
      <c r="G147">
        <v>10</v>
      </c>
      <c r="H147">
        <v>1</v>
      </c>
      <c r="I147" t="s">
        <v>796</v>
      </c>
      <c r="J147">
        <v>0</v>
      </c>
      <c r="L147">
        <v>0</v>
      </c>
      <c r="N147">
        <v>0</v>
      </c>
      <c r="P147">
        <v>0</v>
      </c>
      <c r="Q147">
        <v>4</v>
      </c>
      <c r="R147">
        <v>0</v>
      </c>
      <c r="S147">
        <v>0</v>
      </c>
      <c r="T147" t="s">
        <v>955</v>
      </c>
      <c r="U147" t="s">
        <v>567</v>
      </c>
      <c r="V147" t="s">
        <v>50</v>
      </c>
      <c r="W147" t="s">
        <v>51</v>
      </c>
      <c r="X147" t="s">
        <v>1314</v>
      </c>
      <c r="Y147" t="s">
        <v>786</v>
      </c>
      <c r="Z147" t="s">
        <v>63</v>
      </c>
      <c r="AB147" t="s">
        <v>1128</v>
      </c>
      <c r="AC147">
        <v>39120</v>
      </c>
      <c r="AD147" t="s">
        <v>1384</v>
      </c>
      <c r="AF147" t="s">
        <v>107</v>
      </c>
      <c r="AH147" t="s">
        <v>108</v>
      </c>
    </row>
    <row r="148" spans="1:34" ht="12.75">
      <c r="A148" t="s">
        <v>213</v>
      </c>
      <c r="B148" t="s">
        <v>55</v>
      </c>
      <c r="C148" t="s">
        <v>466</v>
      </c>
      <c r="D148" t="s">
        <v>276</v>
      </c>
      <c r="E148" t="s">
        <v>1273</v>
      </c>
      <c r="F148" t="s">
        <v>49</v>
      </c>
      <c r="G148">
        <v>8</v>
      </c>
      <c r="H148">
        <v>1</v>
      </c>
      <c r="I148" t="s">
        <v>1106</v>
      </c>
      <c r="J148">
        <v>6</v>
      </c>
      <c r="K148" t="s">
        <v>1597</v>
      </c>
      <c r="L148">
        <v>0</v>
      </c>
      <c r="N148">
        <v>0</v>
      </c>
      <c r="P148">
        <v>6</v>
      </c>
      <c r="Q148">
        <v>4</v>
      </c>
      <c r="R148">
        <v>1</v>
      </c>
      <c r="S148">
        <v>0</v>
      </c>
      <c r="T148" t="s">
        <v>956</v>
      </c>
      <c r="U148" t="s">
        <v>56</v>
      </c>
      <c r="V148" t="s">
        <v>50</v>
      </c>
      <c r="W148" t="s">
        <v>51</v>
      </c>
      <c r="X148" t="s">
        <v>1314</v>
      </c>
      <c r="Y148" t="s">
        <v>786</v>
      </c>
      <c r="AB148" t="s">
        <v>1152</v>
      </c>
      <c r="AD148" t="s">
        <v>1273</v>
      </c>
      <c r="AF148" t="s">
        <v>112</v>
      </c>
      <c r="AH148" t="s">
        <v>23</v>
      </c>
    </row>
    <row r="149" spans="1:34" ht="12.75">
      <c r="A149" t="s">
        <v>213</v>
      </c>
      <c r="B149" t="s">
        <v>699</v>
      </c>
      <c r="C149" t="s">
        <v>899</v>
      </c>
      <c r="D149" t="s">
        <v>1466</v>
      </c>
      <c r="E149" t="s">
        <v>1103</v>
      </c>
      <c r="F149" t="s">
        <v>44</v>
      </c>
      <c r="G149">
        <v>18</v>
      </c>
      <c r="H149">
        <v>8</v>
      </c>
      <c r="I149" t="s">
        <v>997</v>
      </c>
      <c r="J149">
        <v>18</v>
      </c>
      <c r="K149" t="s">
        <v>994</v>
      </c>
      <c r="L149">
        <v>18</v>
      </c>
      <c r="M149" t="s">
        <v>994</v>
      </c>
      <c r="N149">
        <v>18</v>
      </c>
      <c r="O149" t="s">
        <v>994</v>
      </c>
      <c r="P149">
        <v>0</v>
      </c>
      <c r="Q149">
        <v>1</v>
      </c>
      <c r="R149">
        <v>0</v>
      </c>
      <c r="S149">
        <v>0</v>
      </c>
      <c r="T149" t="s">
        <v>957</v>
      </c>
      <c r="U149" t="s">
        <v>700</v>
      </c>
      <c r="V149" t="s">
        <v>45</v>
      </c>
      <c r="W149" t="s">
        <v>46</v>
      </c>
      <c r="X149" t="s">
        <v>1314</v>
      </c>
      <c r="Y149" t="s">
        <v>787</v>
      </c>
      <c r="Z149" t="s">
        <v>696</v>
      </c>
      <c r="AB149" t="s">
        <v>1173</v>
      </c>
      <c r="AD149" t="s">
        <v>1361</v>
      </c>
      <c r="AF149" t="s">
        <v>115</v>
      </c>
      <c r="AH149" t="s">
        <v>1362</v>
      </c>
    </row>
    <row r="150" spans="1:36" ht="12.75">
      <c r="A150" t="s">
        <v>213</v>
      </c>
      <c r="B150" t="s">
        <v>699</v>
      </c>
      <c r="C150" t="s">
        <v>900</v>
      </c>
      <c r="D150" t="s">
        <v>1466</v>
      </c>
      <c r="E150" t="s">
        <v>1103</v>
      </c>
      <c r="F150" t="s">
        <v>44</v>
      </c>
      <c r="G150">
        <v>6</v>
      </c>
      <c r="H150">
        <v>2</v>
      </c>
      <c r="I150" t="s">
        <v>572</v>
      </c>
      <c r="J150">
        <v>6</v>
      </c>
      <c r="K150" t="s">
        <v>1279</v>
      </c>
      <c r="L150">
        <v>6</v>
      </c>
      <c r="M150" t="s">
        <v>1279</v>
      </c>
      <c r="N150">
        <v>6</v>
      </c>
      <c r="O150" t="s">
        <v>1279</v>
      </c>
      <c r="P150">
        <v>0</v>
      </c>
      <c r="Q150">
        <v>1</v>
      </c>
      <c r="R150">
        <v>0</v>
      </c>
      <c r="S150">
        <v>0</v>
      </c>
      <c r="T150" t="s">
        <v>957</v>
      </c>
      <c r="U150" t="s">
        <v>701</v>
      </c>
      <c r="V150" t="s">
        <v>45</v>
      </c>
      <c r="W150" t="s">
        <v>46</v>
      </c>
      <c r="X150" t="s">
        <v>1314</v>
      </c>
      <c r="Y150" t="s">
        <v>787</v>
      </c>
      <c r="Z150" t="s">
        <v>697</v>
      </c>
      <c r="AB150" t="s">
        <v>1178</v>
      </c>
      <c r="AC150">
        <v>39155</v>
      </c>
      <c r="AD150" t="s">
        <v>1385</v>
      </c>
      <c r="AF150" t="s">
        <v>123</v>
      </c>
      <c r="AH150" t="s">
        <v>124</v>
      </c>
      <c r="AJ150" t="s">
        <v>1091</v>
      </c>
    </row>
    <row r="151" spans="1:28" ht="12.75">
      <c r="A151" t="s">
        <v>213</v>
      </c>
      <c r="B151" t="s">
        <v>699</v>
      </c>
      <c r="C151" t="s">
        <v>465</v>
      </c>
      <c r="D151" t="s">
        <v>1466</v>
      </c>
      <c r="E151" t="s">
        <v>1103</v>
      </c>
      <c r="F151" t="s">
        <v>44</v>
      </c>
      <c r="G151">
        <v>4</v>
      </c>
      <c r="H151">
        <v>2</v>
      </c>
      <c r="I151" t="s">
        <v>573</v>
      </c>
      <c r="J151">
        <v>4</v>
      </c>
      <c r="K151" t="s">
        <v>707</v>
      </c>
      <c r="L151">
        <v>4</v>
      </c>
      <c r="M151" t="s">
        <v>1504</v>
      </c>
      <c r="N151">
        <v>4</v>
      </c>
      <c r="O151" t="s">
        <v>1120</v>
      </c>
      <c r="P151">
        <v>0</v>
      </c>
      <c r="Q151">
        <v>1</v>
      </c>
      <c r="R151">
        <v>1</v>
      </c>
      <c r="S151">
        <v>1</v>
      </c>
      <c r="T151" t="s">
        <v>958</v>
      </c>
      <c r="U151" t="s">
        <v>702</v>
      </c>
      <c r="V151" t="s">
        <v>45</v>
      </c>
      <c r="W151" t="s">
        <v>46</v>
      </c>
      <c r="X151" t="s">
        <v>1314</v>
      </c>
      <c r="Y151" t="s">
        <v>787</v>
      </c>
      <c r="Z151" t="s">
        <v>698</v>
      </c>
      <c r="AB151" t="s">
        <v>122</v>
      </c>
    </row>
    <row r="152" spans="1:26" ht="12.75">
      <c r="A152" t="s">
        <v>213</v>
      </c>
      <c r="B152" t="s">
        <v>570</v>
      </c>
      <c r="C152" t="s">
        <v>901</v>
      </c>
      <c r="D152" t="s">
        <v>1466</v>
      </c>
      <c r="E152" t="s">
        <v>1839</v>
      </c>
      <c r="F152" t="s">
        <v>998</v>
      </c>
      <c r="G152">
        <v>18</v>
      </c>
      <c r="H152">
        <v>8</v>
      </c>
      <c r="I152" t="s">
        <v>997</v>
      </c>
      <c r="J152">
        <v>18</v>
      </c>
      <c r="K152" t="s">
        <v>994</v>
      </c>
      <c r="L152">
        <v>18</v>
      </c>
      <c r="M152" t="s">
        <v>994</v>
      </c>
      <c r="N152">
        <v>18</v>
      </c>
      <c r="O152" t="s">
        <v>994</v>
      </c>
      <c r="P152">
        <v>0</v>
      </c>
      <c r="Q152">
        <v>1</v>
      </c>
      <c r="R152">
        <v>0</v>
      </c>
      <c r="S152">
        <v>0</v>
      </c>
      <c r="T152" t="s">
        <v>957</v>
      </c>
      <c r="U152" t="s">
        <v>569</v>
      </c>
      <c r="V152" t="s">
        <v>999</v>
      </c>
      <c r="X152" t="s">
        <v>1314</v>
      </c>
      <c r="Y152" t="s">
        <v>787</v>
      </c>
      <c r="Z152" t="s">
        <v>696</v>
      </c>
    </row>
    <row r="153" spans="1:26" ht="12.75">
      <c r="A153" t="s">
        <v>213</v>
      </c>
      <c r="B153" t="s">
        <v>570</v>
      </c>
      <c r="C153" t="s">
        <v>902</v>
      </c>
      <c r="D153" t="s">
        <v>1466</v>
      </c>
      <c r="E153" t="s">
        <v>1839</v>
      </c>
      <c r="F153" t="s">
        <v>998</v>
      </c>
      <c r="G153">
        <v>12</v>
      </c>
      <c r="H153">
        <v>6</v>
      </c>
      <c r="I153" t="s">
        <v>997</v>
      </c>
      <c r="J153">
        <v>12</v>
      </c>
      <c r="K153" t="s">
        <v>994</v>
      </c>
      <c r="L153">
        <v>12</v>
      </c>
      <c r="M153" t="s">
        <v>994</v>
      </c>
      <c r="N153">
        <v>12</v>
      </c>
      <c r="O153" t="s">
        <v>994</v>
      </c>
      <c r="P153">
        <v>0</v>
      </c>
      <c r="Q153">
        <v>1</v>
      </c>
      <c r="R153">
        <v>0</v>
      </c>
      <c r="S153">
        <v>0</v>
      </c>
      <c r="T153" t="s">
        <v>957</v>
      </c>
      <c r="U153" t="s">
        <v>575</v>
      </c>
      <c r="V153" t="s">
        <v>999</v>
      </c>
      <c r="X153" t="s">
        <v>1314</v>
      </c>
      <c r="Y153" t="s">
        <v>787</v>
      </c>
      <c r="Z153" t="s">
        <v>697</v>
      </c>
    </row>
    <row r="154" spans="1:30" ht="12.75">
      <c r="A154" t="s">
        <v>213</v>
      </c>
      <c r="B154" t="s">
        <v>570</v>
      </c>
      <c r="C154" t="s">
        <v>903</v>
      </c>
      <c r="D154" t="s">
        <v>1466</v>
      </c>
      <c r="E154" t="s">
        <v>1839</v>
      </c>
      <c r="F154" t="s">
        <v>998</v>
      </c>
      <c r="G154">
        <v>8</v>
      </c>
      <c r="H154">
        <v>4</v>
      </c>
      <c r="I154" t="s">
        <v>571</v>
      </c>
      <c r="J154">
        <v>8</v>
      </c>
      <c r="K154" t="s">
        <v>1582</v>
      </c>
      <c r="L154">
        <v>8</v>
      </c>
      <c r="M154" t="s">
        <v>1582</v>
      </c>
      <c r="N154">
        <v>8</v>
      </c>
      <c r="O154" t="s">
        <v>1582</v>
      </c>
      <c r="P154">
        <v>6</v>
      </c>
      <c r="Q154">
        <v>1</v>
      </c>
      <c r="R154">
        <v>0</v>
      </c>
      <c r="S154">
        <v>0</v>
      </c>
      <c r="T154" t="s">
        <v>957</v>
      </c>
      <c r="U154" t="s">
        <v>574</v>
      </c>
      <c r="V154" t="s">
        <v>999</v>
      </c>
      <c r="X154" t="s">
        <v>1314</v>
      </c>
      <c r="Y154" t="s">
        <v>787</v>
      </c>
      <c r="Z154" t="s">
        <v>698</v>
      </c>
      <c r="AD154" t="s">
        <v>1044</v>
      </c>
    </row>
    <row r="155" spans="1:31" ht="12.75">
      <c r="A155" t="s">
        <v>213</v>
      </c>
      <c r="B155" t="s">
        <v>570</v>
      </c>
      <c r="C155" t="s">
        <v>911</v>
      </c>
      <c r="D155" t="s">
        <v>1466</v>
      </c>
      <c r="E155" t="s">
        <v>1839</v>
      </c>
      <c r="F155" t="s">
        <v>998</v>
      </c>
      <c r="G155">
        <v>5</v>
      </c>
      <c r="H155">
        <v>3</v>
      </c>
      <c r="I155" t="s">
        <v>572</v>
      </c>
      <c r="J155">
        <v>5</v>
      </c>
      <c r="K155" t="s">
        <v>1279</v>
      </c>
      <c r="L155">
        <v>5</v>
      </c>
      <c r="M155" t="s">
        <v>1279</v>
      </c>
      <c r="N155">
        <v>0</v>
      </c>
      <c r="P155">
        <v>0</v>
      </c>
      <c r="Q155">
        <v>1</v>
      </c>
      <c r="R155">
        <v>0</v>
      </c>
      <c r="S155">
        <v>0</v>
      </c>
      <c r="T155" t="s">
        <v>957</v>
      </c>
      <c r="U155" t="s">
        <v>925</v>
      </c>
      <c r="V155" t="s">
        <v>999</v>
      </c>
      <c r="X155" t="s">
        <v>1314</v>
      </c>
      <c r="Y155" t="s">
        <v>787</v>
      </c>
      <c r="Z155" t="s">
        <v>898</v>
      </c>
      <c r="AE155" t="s">
        <v>1045</v>
      </c>
    </row>
    <row r="156" spans="1:30" ht="12.75">
      <c r="A156" t="s">
        <v>213</v>
      </c>
      <c r="B156" t="s">
        <v>580</v>
      </c>
      <c r="C156" t="s">
        <v>913</v>
      </c>
      <c r="D156" t="s">
        <v>1466</v>
      </c>
      <c r="E156" t="s">
        <v>1103</v>
      </c>
      <c r="F156" t="s">
        <v>760</v>
      </c>
      <c r="G156">
        <v>18</v>
      </c>
      <c r="H156">
        <v>8</v>
      </c>
      <c r="I156" t="s">
        <v>997</v>
      </c>
      <c r="J156">
        <v>18</v>
      </c>
      <c r="K156" t="s">
        <v>994</v>
      </c>
      <c r="L156">
        <v>18</v>
      </c>
      <c r="M156" t="s">
        <v>994</v>
      </c>
      <c r="N156">
        <v>18</v>
      </c>
      <c r="O156" t="s">
        <v>994</v>
      </c>
      <c r="P156">
        <v>0</v>
      </c>
      <c r="Q156">
        <v>1</v>
      </c>
      <c r="R156">
        <v>0</v>
      </c>
      <c r="S156">
        <v>0</v>
      </c>
      <c r="T156" t="s">
        <v>957</v>
      </c>
      <c r="U156" t="s">
        <v>576</v>
      </c>
      <c r="V156" t="s">
        <v>761</v>
      </c>
      <c r="W156" t="s">
        <v>762</v>
      </c>
      <c r="X156" t="s">
        <v>1314</v>
      </c>
      <c r="Y156" t="s">
        <v>787</v>
      </c>
      <c r="Z156" t="s">
        <v>696</v>
      </c>
      <c r="AD156" t="s">
        <v>279</v>
      </c>
    </row>
    <row r="157" spans="1:30" ht="12.75">
      <c r="A157" t="s">
        <v>213</v>
      </c>
      <c r="B157" t="s">
        <v>580</v>
      </c>
      <c r="C157" t="s">
        <v>914</v>
      </c>
      <c r="D157" t="s">
        <v>1466</v>
      </c>
      <c r="E157" t="s">
        <v>1103</v>
      </c>
      <c r="F157" t="s">
        <v>760</v>
      </c>
      <c r="G157">
        <v>12</v>
      </c>
      <c r="H157">
        <v>6</v>
      </c>
      <c r="I157" t="s">
        <v>997</v>
      </c>
      <c r="J157">
        <v>12</v>
      </c>
      <c r="K157" t="s">
        <v>994</v>
      </c>
      <c r="L157">
        <v>12</v>
      </c>
      <c r="M157" t="s">
        <v>994</v>
      </c>
      <c r="N157">
        <v>12</v>
      </c>
      <c r="O157" t="s">
        <v>994</v>
      </c>
      <c r="P157">
        <v>0</v>
      </c>
      <c r="Q157">
        <v>1</v>
      </c>
      <c r="R157">
        <v>0</v>
      </c>
      <c r="S157">
        <v>0</v>
      </c>
      <c r="T157" t="s">
        <v>957</v>
      </c>
      <c r="U157" t="s">
        <v>577</v>
      </c>
      <c r="V157" t="s">
        <v>761</v>
      </c>
      <c r="W157" t="s">
        <v>762</v>
      </c>
      <c r="X157" t="s">
        <v>1314</v>
      </c>
      <c r="Y157" t="s">
        <v>787</v>
      </c>
      <c r="Z157" t="s">
        <v>697</v>
      </c>
      <c r="AD157" t="s">
        <v>285</v>
      </c>
    </row>
    <row r="158" spans="1:31" ht="12.75">
      <c r="A158" t="s">
        <v>213</v>
      </c>
      <c r="B158" t="s">
        <v>580</v>
      </c>
      <c r="C158" t="s">
        <v>915</v>
      </c>
      <c r="D158" t="s">
        <v>1466</v>
      </c>
      <c r="E158" t="s">
        <v>1103</v>
      </c>
      <c r="F158" t="s">
        <v>760</v>
      </c>
      <c r="G158">
        <v>8</v>
      </c>
      <c r="H158">
        <v>4</v>
      </c>
      <c r="I158" t="s">
        <v>579</v>
      </c>
      <c r="J158">
        <v>8</v>
      </c>
      <c r="K158" t="s">
        <v>1578</v>
      </c>
      <c r="L158">
        <v>8</v>
      </c>
      <c r="M158" t="s">
        <v>1578</v>
      </c>
      <c r="N158">
        <v>8</v>
      </c>
      <c r="O158" t="s">
        <v>1578</v>
      </c>
      <c r="P158">
        <v>0</v>
      </c>
      <c r="Q158">
        <v>1</v>
      </c>
      <c r="R158">
        <v>0</v>
      </c>
      <c r="S158">
        <v>0</v>
      </c>
      <c r="T158" t="s">
        <v>957</v>
      </c>
      <c r="U158" t="s">
        <v>578</v>
      </c>
      <c r="V158" t="s">
        <v>761</v>
      </c>
      <c r="W158" t="s">
        <v>762</v>
      </c>
      <c r="X158" t="s">
        <v>1314</v>
      </c>
      <c r="Y158" t="s">
        <v>787</v>
      </c>
      <c r="Z158" t="s">
        <v>698</v>
      </c>
      <c r="AE158" t="s">
        <v>288</v>
      </c>
    </row>
    <row r="159" spans="1:31" ht="12.75">
      <c r="A159" t="s">
        <v>213</v>
      </c>
      <c r="B159" t="s">
        <v>581</v>
      </c>
      <c r="C159" t="s">
        <v>1240</v>
      </c>
      <c r="D159" t="s">
        <v>1466</v>
      </c>
      <c r="E159" t="s">
        <v>1361</v>
      </c>
      <c r="F159" t="s">
        <v>803</v>
      </c>
      <c r="G159">
        <v>18</v>
      </c>
      <c r="H159">
        <v>8</v>
      </c>
      <c r="I159" t="s">
        <v>997</v>
      </c>
      <c r="J159">
        <v>18</v>
      </c>
      <c r="K159" t="s">
        <v>994</v>
      </c>
      <c r="L159">
        <v>18</v>
      </c>
      <c r="M159" t="s">
        <v>994</v>
      </c>
      <c r="N159">
        <v>18</v>
      </c>
      <c r="O159" t="s">
        <v>994</v>
      </c>
      <c r="P159">
        <v>0</v>
      </c>
      <c r="Q159">
        <v>1</v>
      </c>
      <c r="R159">
        <v>0</v>
      </c>
      <c r="S159">
        <v>0</v>
      </c>
      <c r="T159" t="s">
        <v>957</v>
      </c>
      <c r="U159" t="s">
        <v>582</v>
      </c>
      <c r="V159" t="s">
        <v>1881</v>
      </c>
      <c r="W159" t="s">
        <v>1882</v>
      </c>
      <c r="X159" t="s">
        <v>1314</v>
      </c>
      <c r="Y159" t="s">
        <v>934</v>
      </c>
      <c r="Z159" t="s">
        <v>696</v>
      </c>
      <c r="AE159" t="s">
        <v>292</v>
      </c>
    </row>
    <row r="160" spans="1:31" ht="12.75">
      <c r="A160" t="s">
        <v>213</v>
      </c>
      <c r="B160" t="s">
        <v>581</v>
      </c>
      <c r="C160" t="s">
        <v>1241</v>
      </c>
      <c r="D160" t="s">
        <v>1466</v>
      </c>
      <c r="E160" t="s">
        <v>1361</v>
      </c>
      <c r="F160" t="s">
        <v>803</v>
      </c>
      <c r="G160">
        <v>12</v>
      </c>
      <c r="H160">
        <v>6</v>
      </c>
      <c r="I160" t="s">
        <v>997</v>
      </c>
      <c r="J160">
        <v>12</v>
      </c>
      <c r="K160" t="s">
        <v>994</v>
      </c>
      <c r="L160">
        <v>12</v>
      </c>
      <c r="M160" t="s">
        <v>994</v>
      </c>
      <c r="N160">
        <v>12</v>
      </c>
      <c r="O160" t="s">
        <v>994</v>
      </c>
      <c r="P160">
        <v>0</v>
      </c>
      <c r="Q160">
        <v>1</v>
      </c>
      <c r="R160">
        <v>0</v>
      </c>
      <c r="S160">
        <v>0</v>
      </c>
      <c r="T160" t="s">
        <v>957</v>
      </c>
      <c r="U160" t="s">
        <v>583</v>
      </c>
      <c r="V160" t="s">
        <v>1881</v>
      </c>
      <c r="W160" t="s">
        <v>1882</v>
      </c>
      <c r="X160" t="s">
        <v>1314</v>
      </c>
      <c r="Y160" t="s">
        <v>934</v>
      </c>
      <c r="Z160" t="s">
        <v>697</v>
      </c>
      <c r="AE160" t="s">
        <v>297</v>
      </c>
    </row>
    <row r="161" spans="1:31" ht="12.75">
      <c r="A161" t="s">
        <v>213</v>
      </c>
      <c r="B161" t="s">
        <v>581</v>
      </c>
      <c r="C161" t="s">
        <v>1242</v>
      </c>
      <c r="D161" t="s">
        <v>1466</v>
      </c>
      <c r="E161" t="s">
        <v>1361</v>
      </c>
      <c r="F161" t="s">
        <v>803</v>
      </c>
      <c r="G161">
        <v>8</v>
      </c>
      <c r="H161">
        <v>4</v>
      </c>
      <c r="I161" t="s">
        <v>706</v>
      </c>
      <c r="J161">
        <v>8</v>
      </c>
      <c r="K161" t="s">
        <v>759</v>
      </c>
      <c r="L161">
        <v>8</v>
      </c>
      <c r="M161" t="s">
        <v>759</v>
      </c>
      <c r="N161">
        <v>8</v>
      </c>
      <c r="O161" t="s">
        <v>759</v>
      </c>
      <c r="P161">
        <v>0</v>
      </c>
      <c r="Q161">
        <v>1</v>
      </c>
      <c r="R161">
        <v>0</v>
      </c>
      <c r="S161">
        <v>0</v>
      </c>
      <c r="T161" t="s">
        <v>957</v>
      </c>
      <c r="U161" t="s">
        <v>243</v>
      </c>
      <c r="V161" t="s">
        <v>1881</v>
      </c>
      <c r="W161" t="s">
        <v>1882</v>
      </c>
      <c r="X161" t="s">
        <v>1314</v>
      </c>
      <c r="Y161" t="s">
        <v>934</v>
      </c>
      <c r="Z161" t="s">
        <v>698</v>
      </c>
      <c r="AE161" s="4" t="s">
        <v>300</v>
      </c>
    </row>
    <row r="162" spans="1:30" ht="12.75">
      <c r="A162" t="s">
        <v>213</v>
      </c>
      <c r="B162" t="s">
        <v>581</v>
      </c>
      <c r="C162" t="s">
        <v>1243</v>
      </c>
      <c r="D162" t="s">
        <v>1466</v>
      </c>
      <c r="E162" t="s">
        <v>1361</v>
      </c>
      <c r="F162" t="s">
        <v>931</v>
      </c>
      <c r="G162">
        <v>8</v>
      </c>
      <c r="H162">
        <v>4</v>
      </c>
      <c r="I162" t="s">
        <v>579</v>
      </c>
      <c r="J162">
        <v>8</v>
      </c>
      <c r="K162" t="s">
        <v>1578</v>
      </c>
      <c r="L162">
        <v>8</v>
      </c>
      <c r="M162" t="s">
        <v>1578</v>
      </c>
      <c r="N162">
        <v>8</v>
      </c>
      <c r="O162" t="s">
        <v>1578</v>
      </c>
      <c r="P162">
        <v>0</v>
      </c>
      <c r="Q162">
        <v>1</v>
      </c>
      <c r="R162">
        <v>0</v>
      </c>
      <c r="S162">
        <v>0</v>
      </c>
      <c r="T162" t="s">
        <v>957</v>
      </c>
      <c r="U162" t="s">
        <v>926</v>
      </c>
      <c r="V162" t="s">
        <v>244</v>
      </c>
      <c r="X162" t="s">
        <v>1314</v>
      </c>
      <c r="Y162" t="s">
        <v>787</v>
      </c>
      <c r="Z162" t="s">
        <v>928</v>
      </c>
      <c r="AD162" t="s">
        <v>333</v>
      </c>
    </row>
    <row r="163" spans="1:30" ht="12.75">
      <c r="A163" t="s">
        <v>213</v>
      </c>
      <c r="B163" t="s">
        <v>904</v>
      </c>
      <c r="C163" t="s">
        <v>1244</v>
      </c>
      <c r="D163" t="s">
        <v>1466</v>
      </c>
      <c r="E163" t="s">
        <v>1273</v>
      </c>
      <c r="F163" t="s">
        <v>1000</v>
      </c>
      <c r="G163">
        <v>18</v>
      </c>
      <c r="H163">
        <v>8</v>
      </c>
      <c r="I163" t="s">
        <v>997</v>
      </c>
      <c r="J163">
        <v>18</v>
      </c>
      <c r="K163" t="s">
        <v>994</v>
      </c>
      <c r="L163">
        <v>18</v>
      </c>
      <c r="M163" t="s">
        <v>994</v>
      </c>
      <c r="N163">
        <v>0</v>
      </c>
      <c r="P163">
        <v>0</v>
      </c>
      <c r="Q163">
        <v>1</v>
      </c>
      <c r="R163">
        <v>0</v>
      </c>
      <c r="S163">
        <v>0</v>
      </c>
      <c r="T163" t="s">
        <v>957</v>
      </c>
      <c r="U163" t="s">
        <v>1347</v>
      </c>
      <c r="V163" t="s">
        <v>1001</v>
      </c>
      <c r="X163" t="s">
        <v>1314</v>
      </c>
      <c r="Y163" t="s">
        <v>787</v>
      </c>
      <c r="Z163" t="s">
        <v>696</v>
      </c>
      <c r="AD163" t="s">
        <v>336</v>
      </c>
    </row>
    <row r="164" spans="1:30" ht="12.75">
      <c r="A164" t="s">
        <v>213</v>
      </c>
      <c r="B164" t="s">
        <v>904</v>
      </c>
      <c r="C164" t="s">
        <v>1246</v>
      </c>
      <c r="D164" t="s">
        <v>1466</v>
      </c>
      <c r="E164" t="s">
        <v>1273</v>
      </c>
      <c r="F164" t="s">
        <v>1000</v>
      </c>
      <c r="G164">
        <v>12</v>
      </c>
      <c r="H164">
        <v>6</v>
      </c>
      <c r="I164" t="s">
        <v>997</v>
      </c>
      <c r="J164">
        <v>12</v>
      </c>
      <c r="K164" t="s">
        <v>994</v>
      </c>
      <c r="L164">
        <v>12</v>
      </c>
      <c r="M164" t="s">
        <v>994</v>
      </c>
      <c r="N164">
        <v>0</v>
      </c>
      <c r="P164">
        <v>0</v>
      </c>
      <c r="Q164">
        <v>0</v>
      </c>
      <c r="R164">
        <v>0</v>
      </c>
      <c r="S164">
        <v>0</v>
      </c>
      <c r="T164" t="s">
        <v>957</v>
      </c>
      <c r="U164" t="s">
        <v>1348</v>
      </c>
      <c r="V164" t="s">
        <v>1001</v>
      </c>
      <c r="X164" t="s">
        <v>1314</v>
      </c>
      <c r="Y164" t="s">
        <v>787</v>
      </c>
      <c r="Z164" t="s">
        <v>697</v>
      </c>
      <c r="AD164" t="s">
        <v>338</v>
      </c>
    </row>
    <row r="165" spans="1:30" ht="12.75">
      <c r="A165" t="s">
        <v>213</v>
      </c>
      <c r="B165" t="s">
        <v>904</v>
      </c>
      <c r="C165" t="s">
        <v>1247</v>
      </c>
      <c r="D165" t="s">
        <v>1466</v>
      </c>
      <c r="E165" t="s">
        <v>1273</v>
      </c>
      <c r="F165" t="s">
        <v>1000</v>
      </c>
      <c r="G165">
        <v>8</v>
      </c>
      <c r="H165">
        <v>4</v>
      </c>
      <c r="I165" t="s">
        <v>579</v>
      </c>
      <c r="J165">
        <v>8</v>
      </c>
      <c r="K165" t="s">
        <v>1578</v>
      </c>
      <c r="L165">
        <v>8</v>
      </c>
      <c r="M165" t="s">
        <v>1578</v>
      </c>
      <c r="N165">
        <v>0</v>
      </c>
      <c r="P165">
        <v>0</v>
      </c>
      <c r="Q165">
        <v>0</v>
      </c>
      <c r="R165">
        <v>0</v>
      </c>
      <c r="S165">
        <v>0</v>
      </c>
      <c r="T165" t="s">
        <v>957</v>
      </c>
      <c r="U165" t="s">
        <v>1349</v>
      </c>
      <c r="V165" t="s">
        <v>1001</v>
      </c>
      <c r="X165" t="s">
        <v>1314</v>
      </c>
      <c r="Y165" t="s">
        <v>787</v>
      </c>
      <c r="Z165" t="s">
        <v>698</v>
      </c>
      <c r="AD165" t="s">
        <v>339</v>
      </c>
    </row>
    <row r="166" spans="1:30" ht="12.75">
      <c r="A166" t="s">
        <v>213</v>
      </c>
      <c r="B166" t="s">
        <v>905</v>
      </c>
      <c r="C166" t="s">
        <v>1248</v>
      </c>
      <c r="D166" t="s">
        <v>1466</v>
      </c>
      <c r="E166" t="s">
        <v>829</v>
      </c>
      <c r="F166" t="s">
        <v>1002</v>
      </c>
      <c r="G166">
        <v>18</v>
      </c>
      <c r="H166">
        <v>8</v>
      </c>
      <c r="I166" t="s">
        <v>997</v>
      </c>
      <c r="J166">
        <v>18</v>
      </c>
      <c r="K166" t="s">
        <v>994</v>
      </c>
      <c r="L166">
        <v>18</v>
      </c>
      <c r="M166" t="s">
        <v>994</v>
      </c>
      <c r="N166">
        <v>0</v>
      </c>
      <c r="P166">
        <v>0</v>
      </c>
      <c r="Q166">
        <v>1</v>
      </c>
      <c r="R166">
        <v>0</v>
      </c>
      <c r="S166">
        <v>0</v>
      </c>
      <c r="T166" t="s">
        <v>957</v>
      </c>
      <c r="U166" t="s">
        <v>916</v>
      </c>
      <c r="V166" t="s">
        <v>244</v>
      </c>
      <c r="X166" t="s">
        <v>1314</v>
      </c>
      <c r="Y166" t="s">
        <v>787</v>
      </c>
      <c r="Z166" t="s">
        <v>696</v>
      </c>
      <c r="AD166" t="s">
        <v>341</v>
      </c>
    </row>
    <row r="167" spans="1:30" ht="12.75">
      <c r="A167" t="s">
        <v>213</v>
      </c>
      <c r="B167" t="s">
        <v>905</v>
      </c>
      <c r="C167" t="s">
        <v>1249</v>
      </c>
      <c r="D167" t="s">
        <v>1466</v>
      </c>
      <c r="E167" t="s">
        <v>829</v>
      </c>
      <c r="F167" t="s">
        <v>1002</v>
      </c>
      <c r="G167">
        <v>12</v>
      </c>
      <c r="H167">
        <v>6</v>
      </c>
      <c r="I167" t="s">
        <v>997</v>
      </c>
      <c r="J167">
        <v>12</v>
      </c>
      <c r="K167" t="s">
        <v>994</v>
      </c>
      <c r="L167">
        <v>12</v>
      </c>
      <c r="M167" t="s">
        <v>994</v>
      </c>
      <c r="N167">
        <v>0</v>
      </c>
      <c r="P167">
        <v>0</v>
      </c>
      <c r="Q167">
        <v>0</v>
      </c>
      <c r="R167">
        <v>0</v>
      </c>
      <c r="S167">
        <v>0</v>
      </c>
      <c r="T167" t="s">
        <v>957</v>
      </c>
      <c r="U167" t="s">
        <v>917</v>
      </c>
      <c r="V167" t="s">
        <v>244</v>
      </c>
      <c r="X167" t="s">
        <v>1314</v>
      </c>
      <c r="Y167" t="s">
        <v>787</v>
      </c>
      <c r="Z167" t="s">
        <v>697</v>
      </c>
      <c r="AD167" t="s">
        <v>343</v>
      </c>
    </row>
    <row r="168" spans="1:30" ht="12.75">
      <c r="A168" t="s">
        <v>213</v>
      </c>
      <c r="B168" t="s">
        <v>905</v>
      </c>
      <c r="C168" t="s">
        <v>1250</v>
      </c>
      <c r="D168" t="s">
        <v>1466</v>
      </c>
      <c r="E168" t="s">
        <v>829</v>
      </c>
      <c r="F168" t="s">
        <v>1002</v>
      </c>
      <c r="G168">
        <v>8</v>
      </c>
      <c r="H168">
        <v>4</v>
      </c>
      <c r="I168" t="s">
        <v>579</v>
      </c>
      <c r="J168">
        <v>8</v>
      </c>
      <c r="K168" t="s">
        <v>1578</v>
      </c>
      <c r="L168">
        <v>8</v>
      </c>
      <c r="M168" t="s">
        <v>1578</v>
      </c>
      <c r="N168">
        <v>0</v>
      </c>
      <c r="P168">
        <v>0</v>
      </c>
      <c r="Q168">
        <v>1</v>
      </c>
      <c r="R168">
        <v>0</v>
      </c>
      <c r="S168">
        <v>0</v>
      </c>
      <c r="T168" t="s">
        <v>957</v>
      </c>
      <c r="U168" t="s">
        <v>918</v>
      </c>
      <c r="V168" t="s">
        <v>244</v>
      </c>
      <c r="X168" t="s">
        <v>1314</v>
      </c>
      <c r="Y168" t="s">
        <v>787</v>
      </c>
      <c r="Z168" t="s">
        <v>698</v>
      </c>
      <c r="AD168" t="s">
        <v>344</v>
      </c>
    </row>
    <row r="169" spans="1:30" ht="12.75">
      <c r="A169" t="s">
        <v>213</v>
      </c>
      <c r="B169" t="s">
        <v>695</v>
      </c>
      <c r="C169" t="s">
        <v>1251</v>
      </c>
      <c r="D169" t="s">
        <v>1466</v>
      </c>
      <c r="E169" t="s">
        <v>1103</v>
      </c>
      <c r="F169" t="s">
        <v>871</v>
      </c>
      <c r="G169">
        <v>18</v>
      </c>
      <c r="H169">
        <v>8</v>
      </c>
      <c r="I169" t="s">
        <v>997</v>
      </c>
      <c r="J169">
        <v>18</v>
      </c>
      <c r="K169" t="s">
        <v>994</v>
      </c>
      <c r="L169">
        <v>18</v>
      </c>
      <c r="M169" t="s">
        <v>994</v>
      </c>
      <c r="N169">
        <v>0</v>
      </c>
      <c r="P169">
        <v>0</v>
      </c>
      <c r="Q169">
        <v>1</v>
      </c>
      <c r="R169">
        <v>0</v>
      </c>
      <c r="S169">
        <v>0</v>
      </c>
      <c r="T169" t="s">
        <v>957</v>
      </c>
      <c r="U169" t="s">
        <v>703</v>
      </c>
      <c r="V169" t="s">
        <v>872</v>
      </c>
      <c r="X169" t="s">
        <v>1314</v>
      </c>
      <c r="Y169" t="s">
        <v>787</v>
      </c>
      <c r="Z169" t="s">
        <v>696</v>
      </c>
      <c r="AD169" t="s">
        <v>346</v>
      </c>
    </row>
    <row r="170" spans="1:30" ht="12.75">
      <c r="A170" t="s">
        <v>213</v>
      </c>
      <c r="B170" t="s">
        <v>695</v>
      </c>
      <c r="C170" t="s">
        <v>1252</v>
      </c>
      <c r="D170" t="s">
        <v>1466</v>
      </c>
      <c r="E170" t="s">
        <v>1103</v>
      </c>
      <c r="F170" t="s">
        <v>871</v>
      </c>
      <c r="G170">
        <v>12</v>
      </c>
      <c r="H170">
        <v>6</v>
      </c>
      <c r="I170" t="s">
        <v>997</v>
      </c>
      <c r="J170">
        <v>12</v>
      </c>
      <c r="K170" t="s">
        <v>994</v>
      </c>
      <c r="L170">
        <v>12</v>
      </c>
      <c r="M170" t="s">
        <v>994</v>
      </c>
      <c r="N170">
        <v>0</v>
      </c>
      <c r="P170">
        <v>0</v>
      </c>
      <c r="Q170">
        <v>1</v>
      </c>
      <c r="R170">
        <v>0</v>
      </c>
      <c r="S170">
        <v>0</v>
      </c>
      <c r="T170" t="s">
        <v>957</v>
      </c>
      <c r="U170" t="s">
        <v>704</v>
      </c>
      <c r="V170" t="s">
        <v>872</v>
      </c>
      <c r="X170" t="s">
        <v>1314</v>
      </c>
      <c r="Y170" t="s">
        <v>787</v>
      </c>
      <c r="Z170" t="s">
        <v>697</v>
      </c>
      <c r="AD170" t="s">
        <v>347</v>
      </c>
    </row>
    <row r="171" spans="1:30" ht="12.75">
      <c r="A171" t="s">
        <v>213</v>
      </c>
      <c r="B171" t="s">
        <v>695</v>
      </c>
      <c r="C171" t="s">
        <v>1253</v>
      </c>
      <c r="D171" t="s">
        <v>1466</v>
      </c>
      <c r="E171" t="s">
        <v>1103</v>
      </c>
      <c r="F171" t="s">
        <v>871</v>
      </c>
      <c r="G171">
        <v>8</v>
      </c>
      <c r="H171">
        <v>4</v>
      </c>
      <c r="I171" t="s">
        <v>706</v>
      </c>
      <c r="J171">
        <v>8</v>
      </c>
      <c r="K171" t="s">
        <v>759</v>
      </c>
      <c r="L171">
        <v>8</v>
      </c>
      <c r="M171" t="s">
        <v>759</v>
      </c>
      <c r="N171">
        <v>0</v>
      </c>
      <c r="P171">
        <v>0</v>
      </c>
      <c r="Q171">
        <v>1</v>
      </c>
      <c r="R171">
        <v>0</v>
      </c>
      <c r="S171">
        <v>0</v>
      </c>
      <c r="T171" t="s">
        <v>957</v>
      </c>
      <c r="U171" t="s">
        <v>705</v>
      </c>
      <c r="V171" t="s">
        <v>872</v>
      </c>
      <c r="X171" t="s">
        <v>1314</v>
      </c>
      <c r="Y171" t="s">
        <v>787</v>
      </c>
      <c r="Z171" t="s">
        <v>698</v>
      </c>
      <c r="AD171" t="s">
        <v>1415</v>
      </c>
    </row>
    <row r="172" spans="1:30" ht="12.75">
      <c r="A172" t="s">
        <v>213</v>
      </c>
      <c r="B172" t="s">
        <v>909</v>
      </c>
      <c r="C172" t="s">
        <v>1254</v>
      </c>
      <c r="D172" t="s">
        <v>1466</v>
      </c>
      <c r="E172" t="s">
        <v>1839</v>
      </c>
      <c r="F172" t="s">
        <v>1003</v>
      </c>
      <c r="G172">
        <v>18</v>
      </c>
      <c r="H172">
        <v>8</v>
      </c>
      <c r="I172" t="s">
        <v>997</v>
      </c>
      <c r="J172">
        <v>18</v>
      </c>
      <c r="K172" t="s">
        <v>994</v>
      </c>
      <c r="L172">
        <v>18</v>
      </c>
      <c r="M172" t="s">
        <v>994</v>
      </c>
      <c r="N172">
        <v>0</v>
      </c>
      <c r="P172">
        <v>0</v>
      </c>
      <c r="Q172">
        <v>1</v>
      </c>
      <c r="R172">
        <v>0</v>
      </c>
      <c r="S172">
        <v>0</v>
      </c>
      <c r="T172" t="s">
        <v>957</v>
      </c>
      <c r="U172" t="s">
        <v>906</v>
      </c>
      <c r="V172" t="s">
        <v>33</v>
      </c>
      <c r="X172" t="s">
        <v>1314</v>
      </c>
      <c r="Y172" t="s">
        <v>787</v>
      </c>
      <c r="Z172" t="s">
        <v>696</v>
      </c>
      <c r="AD172" t="s">
        <v>372</v>
      </c>
    </row>
    <row r="173" spans="1:31" ht="12.75">
      <c r="A173" t="s">
        <v>213</v>
      </c>
      <c r="B173" t="s">
        <v>909</v>
      </c>
      <c r="C173" t="s">
        <v>1255</v>
      </c>
      <c r="D173" t="s">
        <v>1466</v>
      </c>
      <c r="E173" t="s">
        <v>1839</v>
      </c>
      <c r="F173" t="s">
        <v>1003</v>
      </c>
      <c r="G173">
        <v>12</v>
      </c>
      <c r="H173">
        <v>6</v>
      </c>
      <c r="I173" t="s">
        <v>997</v>
      </c>
      <c r="J173">
        <v>12</v>
      </c>
      <c r="K173" t="s">
        <v>994</v>
      </c>
      <c r="L173">
        <v>12</v>
      </c>
      <c r="M173" t="s">
        <v>994</v>
      </c>
      <c r="N173">
        <v>0</v>
      </c>
      <c r="P173">
        <v>0</v>
      </c>
      <c r="Q173">
        <v>1</v>
      </c>
      <c r="R173">
        <v>0</v>
      </c>
      <c r="S173">
        <v>0</v>
      </c>
      <c r="T173" t="s">
        <v>957</v>
      </c>
      <c r="U173" t="s">
        <v>908</v>
      </c>
      <c r="V173" t="s">
        <v>33</v>
      </c>
      <c r="X173" t="s">
        <v>1314</v>
      </c>
      <c r="Y173" t="s">
        <v>787</v>
      </c>
      <c r="Z173" t="s">
        <v>697</v>
      </c>
      <c r="AE173" t="s">
        <v>373</v>
      </c>
    </row>
    <row r="174" spans="1:30" ht="12.75">
      <c r="A174" t="s">
        <v>213</v>
      </c>
      <c r="B174" t="s">
        <v>909</v>
      </c>
      <c r="C174" t="s">
        <v>1256</v>
      </c>
      <c r="D174" t="s">
        <v>1466</v>
      </c>
      <c r="E174" t="s">
        <v>1839</v>
      </c>
      <c r="F174" t="s">
        <v>1003</v>
      </c>
      <c r="G174">
        <v>8</v>
      </c>
      <c r="H174">
        <v>4</v>
      </c>
      <c r="I174" t="s">
        <v>579</v>
      </c>
      <c r="J174">
        <v>8</v>
      </c>
      <c r="K174" t="s">
        <v>1578</v>
      </c>
      <c r="L174">
        <v>8</v>
      </c>
      <c r="M174" t="s">
        <v>1578</v>
      </c>
      <c r="N174">
        <v>0</v>
      </c>
      <c r="P174">
        <v>0</v>
      </c>
      <c r="Q174">
        <v>1</v>
      </c>
      <c r="R174">
        <v>0</v>
      </c>
      <c r="S174">
        <v>0</v>
      </c>
      <c r="T174" t="s">
        <v>957</v>
      </c>
      <c r="U174" t="s">
        <v>907</v>
      </c>
      <c r="V174" t="s">
        <v>33</v>
      </c>
      <c r="X174" t="s">
        <v>1314</v>
      </c>
      <c r="Y174" t="s">
        <v>787</v>
      </c>
      <c r="Z174" t="s">
        <v>698</v>
      </c>
      <c r="AD174" t="s">
        <v>374</v>
      </c>
    </row>
    <row r="175" spans="1:31" ht="12.75">
      <c r="A175" t="s">
        <v>213</v>
      </c>
      <c r="B175" t="s">
        <v>912</v>
      </c>
      <c r="C175" t="s">
        <v>1257</v>
      </c>
      <c r="D175" t="s">
        <v>1466</v>
      </c>
      <c r="E175" t="s">
        <v>1273</v>
      </c>
      <c r="F175" t="s">
        <v>1004</v>
      </c>
      <c r="G175">
        <v>18</v>
      </c>
      <c r="H175">
        <v>8</v>
      </c>
      <c r="I175" t="s">
        <v>997</v>
      </c>
      <c r="J175">
        <v>18</v>
      </c>
      <c r="K175" t="s">
        <v>994</v>
      </c>
      <c r="L175">
        <v>18</v>
      </c>
      <c r="M175" t="s">
        <v>994</v>
      </c>
      <c r="N175">
        <v>18</v>
      </c>
      <c r="O175" t="s">
        <v>994</v>
      </c>
      <c r="P175">
        <v>0</v>
      </c>
      <c r="Q175">
        <v>1</v>
      </c>
      <c r="R175">
        <v>0</v>
      </c>
      <c r="S175">
        <v>0</v>
      </c>
      <c r="T175" t="s">
        <v>957</v>
      </c>
      <c r="U175" t="s">
        <v>919</v>
      </c>
      <c r="V175" t="s">
        <v>1005</v>
      </c>
      <c r="X175" t="s">
        <v>1314</v>
      </c>
      <c r="Y175" t="s">
        <v>787</v>
      </c>
      <c r="Z175" t="s">
        <v>696</v>
      </c>
      <c r="AE175" s="4" t="s">
        <v>375</v>
      </c>
    </row>
    <row r="176" spans="1:31" ht="12.75">
      <c r="A176" t="s">
        <v>213</v>
      </c>
      <c r="B176" t="s">
        <v>912</v>
      </c>
      <c r="C176" t="s">
        <v>1258</v>
      </c>
      <c r="D176" t="s">
        <v>1466</v>
      </c>
      <c r="E176" t="s">
        <v>1273</v>
      </c>
      <c r="F176" t="s">
        <v>1004</v>
      </c>
      <c r="G176">
        <v>12</v>
      </c>
      <c r="H176">
        <v>6</v>
      </c>
      <c r="I176" t="s">
        <v>997</v>
      </c>
      <c r="J176">
        <v>12</v>
      </c>
      <c r="K176" t="s">
        <v>994</v>
      </c>
      <c r="L176">
        <v>12</v>
      </c>
      <c r="M176" t="s">
        <v>994</v>
      </c>
      <c r="N176">
        <v>12</v>
      </c>
      <c r="O176" t="s">
        <v>994</v>
      </c>
      <c r="P176">
        <v>0</v>
      </c>
      <c r="Q176">
        <v>1</v>
      </c>
      <c r="R176">
        <v>0</v>
      </c>
      <c r="S176">
        <v>0</v>
      </c>
      <c r="T176" t="s">
        <v>957</v>
      </c>
      <c r="U176" t="s">
        <v>920</v>
      </c>
      <c r="V176" t="s">
        <v>1005</v>
      </c>
      <c r="X176" t="s">
        <v>1314</v>
      </c>
      <c r="Y176" t="s">
        <v>787</v>
      </c>
      <c r="Z176" t="s">
        <v>697</v>
      </c>
      <c r="AE176" t="s">
        <v>380</v>
      </c>
    </row>
    <row r="177" spans="1:31" ht="12.75">
      <c r="A177" t="s">
        <v>213</v>
      </c>
      <c r="B177" t="s">
        <v>912</v>
      </c>
      <c r="C177" t="s">
        <v>1259</v>
      </c>
      <c r="D177" t="s">
        <v>1466</v>
      </c>
      <c r="E177" t="s">
        <v>1273</v>
      </c>
      <c r="F177" t="s">
        <v>1004</v>
      </c>
      <c r="G177">
        <v>8</v>
      </c>
      <c r="H177">
        <v>4</v>
      </c>
      <c r="I177" t="s">
        <v>579</v>
      </c>
      <c r="J177">
        <v>8</v>
      </c>
      <c r="K177" t="s">
        <v>1578</v>
      </c>
      <c r="L177">
        <v>8</v>
      </c>
      <c r="M177" t="s">
        <v>1578</v>
      </c>
      <c r="N177">
        <v>8</v>
      </c>
      <c r="O177" t="s">
        <v>1578</v>
      </c>
      <c r="P177">
        <v>0</v>
      </c>
      <c r="Q177">
        <v>1</v>
      </c>
      <c r="R177">
        <v>0</v>
      </c>
      <c r="S177">
        <v>0</v>
      </c>
      <c r="T177" t="s">
        <v>957</v>
      </c>
      <c r="U177" t="s">
        <v>921</v>
      </c>
      <c r="V177" t="s">
        <v>1005</v>
      </c>
      <c r="X177" t="s">
        <v>1314</v>
      </c>
      <c r="Y177" t="s">
        <v>787</v>
      </c>
      <c r="Z177" t="s">
        <v>698</v>
      </c>
      <c r="AE177" t="s">
        <v>390</v>
      </c>
    </row>
    <row r="178" spans="1:31" ht="12.75">
      <c r="A178" t="s">
        <v>213</v>
      </c>
      <c r="B178" t="s">
        <v>910</v>
      </c>
      <c r="C178" t="s">
        <v>1260</v>
      </c>
      <c r="D178" t="s">
        <v>1466</v>
      </c>
      <c r="E178" t="s">
        <v>1154</v>
      </c>
      <c r="F178" t="s">
        <v>272</v>
      </c>
      <c r="G178">
        <v>18</v>
      </c>
      <c r="H178">
        <v>8</v>
      </c>
      <c r="I178" t="s">
        <v>997</v>
      </c>
      <c r="J178">
        <v>18</v>
      </c>
      <c r="K178" t="s">
        <v>994</v>
      </c>
      <c r="L178">
        <v>18</v>
      </c>
      <c r="M178" t="s">
        <v>994</v>
      </c>
      <c r="N178">
        <v>18</v>
      </c>
      <c r="O178" t="s">
        <v>994</v>
      </c>
      <c r="P178">
        <v>0</v>
      </c>
      <c r="Q178">
        <v>1</v>
      </c>
      <c r="R178">
        <v>0</v>
      </c>
      <c r="S178">
        <v>0</v>
      </c>
      <c r="T178" t="s">
        <v>957</v>
      </c>
      <c r="U178" t="s">
        <v>922</v>
      </c>
      <c r="V178" t="s">
        <v>274</v>
      </c>
      <c r="X178" t="s">
        <v>1314</v>
      </c>
      <c r="Y178" t="s">
        <v>787</v>
      </c>
      <c r="Z178" t="s">
        <v>696</v>
      </c>
      <c r="AE178" t="s">
        <v>394</v>
      </c>
    </row>
    <row r="179" spans="1:30" ht="12.75">
      <c r="A179" t="s">
        <v>213</v>
      </c>
      <c r="B179" t="s">
        <v>910</v>
      </c>
      <c r="C179" t="s">
        <v>1261</v>
      </c>
      <c r="D179" t="s">
        <v>1466</v>
      </c>
      <c r="E179" t="s">
        <v>1154</v>
      </c>
      <c r="F179" t="s">
        <v>272</v>
      </c>
      <c r="G179">
        <v>12</v>
      </c>
      <c r="H179">
        <v>6</v>
      </c>
      <c r="I179" t="s">
        <v>997</v>
      </c>
      <c r="J179">
        <v>12</v>
      </c>
      <c r="K179" t="s">
        <v>994</v>
      </c>
      <c r="L179">
        <v>12</v>
      </c>
      <c r="M179" t="s">
        <v>994</v>
      </c>
      <c r="N179">
        <v>12</v>
      </c>
      <c r="O179" t="s">
        <v>994</v>
      </c>
      <c r="P179">
        <v>0</v>
      </c>
      <c r="Q179">
        <v>1</v>
      </c>
      <c r="R179">
        <v>0</v>
      </c>
      <c r="S179">
        <v>0</v>
      </c>
      <c r="T179" t="s">
        <v>957</v>
      </c>
      <c r="U179" t="s">
        <v>924</v>
      </c>
      <c r="V179" t="s">
        <v>274</v>
      </c>
      <c r="X179" t="s">
        <v>1314</v>
      </c>
      <c r="Y179" t="s">
        <v>787</v>
      </c>
      <c r="Z179" t="s">
        <v>697</v>
      </c>
      <c r="AD179" t="s">
        <v>398</v>
      </c>
    </row>
    <row r="180" spans="1:31" ht="12.75">
      <c r="A180" t="s">
        <v>213</v>
      </c>
      <c r="B180" t="s">
        <v>910</v>
      </c>
      <c r="C180" t="s">
        <v>1268</v>
      </c>
      <c r="D180" t="s">
        <v>1466</v>
      </c>
      <c r="E180" t="s">
        <v>1154</v>
      </c>
      <c r="F180" t="s">
        <v>272</v>
      </c>
      <c r="G180">
        <v>8</v>
      </c>
      <c r="H180">
        <v>4</v>
      </c>
      <c r="I180" t="s">
        <v>579</v>
      </c>
      <c r="J180">
        <v>8</v>
      </c>
      <c r="K180" t="s">
        <v>1578</v>
      </c>
      <c r="L180">
        <v>8</v>
      </c>
      <c r="M180" t="s">
        <v>1578</v>
      </c>
      <c r="N180">
        <v>8</v>
      </c>
      <c r="O180" t="s">
        <v>1578</v>
      </c>
      <c r="P180">
        <v>0</v>
      </c>
      <c r="Q180">
        <v>1</v>
      </c>
      <c r="R180">
        <v>0</v>
      </c>
      <c r="S180">
        <v>0</v>
      </c>
      <c r="T180" t="s">
        <v>957</v>
      </c>
      <c r="U180" t="s">
        <v>923</v>
      </c>
      <c r="V180" t="s">
        <v>274</v>
      </c>
      <c r="X180" t="s">
        <v>1314</v>
      </c>
      <c r="Y180" t="s">
        <v>787</v>
      </c>
      <c r="Z180" t="s">
        <v>698</v>
      </c>
      <c r="AE180" t="s">
        <v>421</v>
      </c>
    </row>
    <row r="181" spans="1:31" ht="12.75">
      <c r="A181" t="s">
        <v>213</v>
      </c>
      <c r="B181" t="s">
        <v>910</v>
      </c>
      <c r="C181" t="s">
        <v>1269</v>
      </c>
      <c r="D181" t="s">
        <v>1466</v>
      </c>
      <c r="E181" t="s">
        <v>1154</v>
      </c>
      <c r="F181" t="s">
        <v>272</v>
      </c>
      <c r="G181">
        <v>8</v>
      </c>
      <c r="H181">
        <v>4</v>
      </c>
      <c r="I181" t="s">
        <v>706</v>
      </c>
      <c r="J181">
        <v>8</v>
      </c>
      <c r="K181" t="s">
        <v>759</v>
      </c>
      <c r="L181">
        <v>8</v>
      </c>
      <c r="M181" t="s">
        <v>759</v>
      </c>
      <c r="N181">
        <v>8</v>
      </c>
      <c r="O181" t="s">
        <v>759</v>
      </c>
      <c r="P181">
        <v>0</v>
      </c>
      <c r="Q181">
        <v>1</v>
      </c>
      <c r="R181">
        <v>0</v>
      </c>
      <c r="S181">
        <v>0</v>
      </c>
      <c r="T181" t="s">
        <v>957</v>
      </c>
      <c r="U181" t="s">
        <v>927</v>
      </c>
      <c r="V181" t="s">
        <v>274</v>
      </c>
      <c r="X181" t="s">
        <v>1314</v>
      </c>
      <c r="Y181" t="s">
        <v>787</v>
      </c>
      <c r="Z181" t="s">
        <v>775</v>
      </c>
      <c r="AE181" t="s">
        <v>452</v>
      </c>
    </row>
    <row r="182" spans="1:31" ht="12.75">
      <c r="A182" t="s">
        <v>213</v>
      </c>
      <c r="B182" t="s">
        <v>930</v>
      </c>
      <c r="C182" t="s">
        <v>462</v>
      </c>
      <c r="D182" t="s">
        <v>1466</v>
      </c>
      <c r="E182" t="s">
        <v>1361</v>
      </c>
      <c r="F182" t="s">
        <v>931</v>
      </c>
      <c r="G182">
        <v>18</v>
      </c>
      <c r="H182">
        <v>8</v>
      </c>
      <c r="I182" t="s">
        <v>997</v>
      </c>
      <c r="J182">
        <v>18</v>
      </c>
      <c r="K182" t="s">
        <v>994</v>
      </c>
      <c r="L182">
        <v>18</v>
      </c>
      <c r="M182" t="s">
        <v>994</v>
      </c>
      <c r="N182">
        <v>18</v>
      </c>
      <c r="O182" t="s">
        <v>994</v>
      </c>
      <c r="P182">
        <v>0</v>
      </c>
      <c r="Q182">
        <v>1</v>
      </c>
      <c r="R182">
        <v>0</v>
      </c>
      <c r="S182">
        <v>0</v>
      </c>
      <c r="T182" t="s">
        <v>957</v>
      </c>
      <c r="U182" t="s">
        <v>933</v>
      </c>
      <c r="V182" t="s">
        <v>244</v>
      </c>
      <c r="X182" t="s">
        <v>1314</v>
      </c>
      <c r="Y182" t="s">
        <v>787</v>
      </c>
      <c r="Z182" t="s">
        <v>404</v>
      </c>
      <c r="AE182" t="s">
        <v>469</v>
      </c>
    </row>
    <row r="183" spans="1:30" ht="12.75">
      <c r="A183" t="s">
        <v>213</v>
      </c>
      <c r="B183" t="s">
        <v>930</v>
      </c>
      <c r="C183" t="s">
        <v>463</v>
      </c>
      <c r="D183" t="s">
        <v>1466</v>
      </c>
      <c r="E183" t="s">
        <v>1361</v>
      </c>
      <c r="F183" t="s">
        <v>931</v>
      </c>
      <c r="G183">
        <v>12</v>
      </c>
      <c r="H183">
        <v>6</v>
      </c>
      <c r="I183" t="s">
        <v>997</v>
      </c>
      <c r="J183">
        <v>12</v>
      </c>
      <c r="K183" t="s">
        <v>994</v>
      </c>
      <c r="L183">
        <v>12</v>
      </c>
      <c r="M183" t="s">
        <v>994</v>
      </c>
      <c r="N183">
        <v>12</v>
      </c>
      <c r="O183" t="s">
        <v>994</v>
      </c>
      <c r="P183">
        <v>0</v>
      </c>
      <c r="Q183">
        <v>1</v>
      </c>
      <c r="R183">
        <v>0</v>
      </c>
      <c r="S183">
        <v>0</v>
      </c>
      <c r="T183" t="s">
        <v>957</v>
      </c>
      <c r="U183" t="s">
        <v>932</v>
      </c>
      <c r="V183" t="s">
        <v>244</v>
      </c>
      <c r="X183" t="s">
        <v>1314</v>
      </c>
      <c r="Y183" t="s">
        <v>787</v>
      </c>
      <c r="Z183" t="s">
        <v>405</v>
      </c>
      <c r="AD183" t="s">
        <v>473</v>
      </c>
    </row>
    <row r="184" spans="1:31" ht="12.75">
      <c r="A184" t="s">
        <v>213</v>
      </c>
      <c r="B184" t="s">
        <v>832</v>
      </c>
      <c r="D184" t="s">
        <v>215</v>
      </c>
      <c r="E184" t="s">
        <v>1103</v>
      </c>
      <c r="F184" t="s">
        <v>1103</v>
      </c>
      <c r="G184">
        <v>4</v>
      </c>
      <c r="H184">
        <v>0</v>
      </c>
      <c r="I184" t="s">
        <v>744</v>
      </c>
      <c r="J184">
        <v>0</v>
      </c>
      <c r="L184">
        <v>0</v>
      </c>
      <c r="M184" t="s">
        <v>743</v>
      </c>
      <c r="N184">
        <v>0</v>
      </c>
      <c r="P184">
        <v>2</v>
      </c>
      <c r="Q184">
        <v>0</v>
      </c>
      <c r="R184">
        <v>0</v>
      </c>
      <c r="S184">
        <v>0</v>
      </c>
      <c r="T184" t="s">
        <v>994</v>
      </c>
      <c r="U184" t="s">
        <v>56</v>
      </c>
      <c r="V184" t="s">
        <v>1142</v>
      </c>
      <c r="W184" t="s">
        <v>1142</v>
      </c>
      <c r="X184" t="s">
        <v>1142</v>
      </c>
      <c r="Y184" t="s">
        <v>1160</v>
      </c>
      <c r="Z184" t="s">
        <v>1306</v>
      </c>
      <c r="AE184" t="s">
        <v>477</v>
      </c>
    </row>
    <row r="185" spans="1:30" ht="12.75">
      <c r="A185" t="s">
        <v>213</v>
      </c>
      <c r="B185" t="s">
        <v>833</v>
      </c>
      <c r="D185" t="s">
        <v>215</v>
      </c>
      <c r="E185" t="s">
        <v>1103</v>
      </c>
      <c r="F185" t="s">
        <v>230</v>
      </c>
      <c r="G185">
        <v>6</v>
      </c>
      <c r="H185">
        <v>0</v>
      </c>
      <c r="I185" t="s">
        <v>1563</v>
      </c>
      <c r="J185">
        <v>0</v>
      </c>
      <c r="L185">
        <v>0</v>
      </c>
      <c r="N185">
        <v>0</v>
      </c>
      <c r="P185">
        <v>2</v>
      </c>
      <c r="Q185">
        <v>0</v>
      </c>
      <c r="R185">
        <v>0</v>
      </c>
      <c r="S185">
        <v>0</v>
      </c>
      <c r="T185" t="s">
        <v>994</v>
      </c>
      <c r="U185" t="s">
        <v>56</v>
      </c>
      <c r="Y185" t="s">
        <v>1160</v>
      </c>
      <c r="Z185" t="s">
        <v>846</v>
      </c>
      <c r="AD185" t="s">
        <v>481</v>
      </c>
    </row>
    <row r="186" spans="1:30" ht="12.75">
      <c r="A186" t="s">
        <v>213</v>
      </c>
      <c r="B186" t="s">
        <v>834</v>
      </c>
      <c r="D186" t="s">
        <v>215</v>
      </c>
      <c r="E186" t="s">
        <v>1839</v>
      </c>
      <c r="F186" t="s">
        <v>1839</v>
      </c>
      <c r="G186">
        <v>0</v>
      </c>
      <c r="H186">
        <v>1</v>
      </c>
      <c r="I186" t="s">
        <v>796</v>
      </c>
      <c r="J186">
        <v>0</v>
      </c>
      <c r="L186">
        <v>0</v>
      </c>
      <c r="N186">
        <v>0</v>
      </c>
      <c r="P186">
        <v>2</v>
      </c>
      <c r="Q186">
        <v>0</v>
      </c>
      <c r="R186">
        <v>0</v>
      </c>
      <c r="S186">
        <v>0</v>
      </c>
      <c r="T186" t="s">
        <v>994</v>
      </c>
      <c r="U186" t="s">
        <v>56</v>
      </c>
      <c r="Y186" t="s">
        <v>1160</v>
      </c>
      <c r="Z186" t="s">
        <v>847</v>
      </c>
      <c r="AD186" t="s">
        <v>485</v>
      </c>
    </row>
    <row r="187" spans="1:30" ht="12.75">
      <c r="A187" t="s">
        <v>213</v>
      </c>
      <c r="B187" t="s">
        <v>835</v>
      </c>
      <c r="D187" t="s">
        <v>215</v>
      </c>
      <c r="E187" t="s">
        <v>1154</v>
      </c>
      <c r="F187" t="s">
        <v>1509</v>
      </c>
      <c r="G187">
        <v>0</v>
      </c>
      <c r="H187">
        <v>6</v>
      </c>
      <c r="I187" t="s">
        <v>759</v>
      </c>
      <c r="J187">
        <v>2</v>
      </c>
      <c r="K187" t="s">
        <v>1702</v>
      </c>
      <c r="L187">
        <v>0</v>
      </c>
      <c r="N187">
        <v>0</v>
      </c>
      <c r="P187">
        <v>2</v>
      </c>
      <c r="Q187">
        <v>0</v>
      </c>
      <c r="R187">
        <v>0</v>
      </c>
      <c r="S187">
        <v>0</v>
      </c>
      <c r="T187" t="s">
        <v>994</v>
      </c>
      <c r="U187" t="s">
        <v>56</v>
      </c>
      <c r="V187" t="s">
        <v>1512</v>
      </c>
      <c r="W187" t="s">
        <v>1513</v>
      </c>
      <c r="Y187" t="s">
        <v>1160</v>
      </c>
      <c r="Z187" t="s">
        <v>848</v>
      </c>
      <c r="AD187" t="s">
        <v>490</v>
      </c>
    </row>
    <row r="188" spans="1:30" ht="12.75">
      <c r="A188" t="s">
        <v>213</v>
      </c>
      <c r="B188" t="s">
        <v>842</v>
      </c>
      <c r="D188" t="s">
        <v>215</v>
      </c>
      <c r="F188" t="s">
        <v>845</v>
      </c>
      <c r="G188">
        <v>0</v>
      </c>
      <c r="H188">
        <v>0</v>
      </c>
      <c r="J188">
        <v>0</v>
      </c>
      <c r="L188">
        <v>0</v>
      </c>
      <c r="N188">
        <v>0</v>
      </c>
      <c r="P188">
        <v>2</v>
      </c>
      <c r="Q188">
        <v>0</v>
      </c>
      <c r="R188">
        <v>0</v>
      </c>
      <c r="S188">
        <v>0</v>
      </c>
      <c r="T188" t="s">
        <v>994</v>
      </c>
      <c r="U188" t="s">
        <v>56</v>
      </c>
      <c r="Y188" t="s">
        <v>1160</v>
      </c>
      <c r="Z188" t="s">
        <v>849</v>
      </c>
      <c r="AD188" t="s">
        <v>549</v>
      </c>
    </row>
    <row r="189" spans="1:30" ht="12.75">
      <c r="A189" t="s">
        <v>213</v>
      </c>
      <c r="B189" t="s">
        <v>843</v>
      </c>
      <c r="D189" t="s">
        <v>215</v>
      </c>
      <c r="E189" t="s">
        <v>1273</v>
      </c>
      <c r="F189" t="s">
        <v>717</v>
      </c>
      <c r="G189">
        <v>0</v>
      </c>
      <c r="H189">
        <v>2</v>
      </c>
      <c r="I189" t="s">
        <v>789</v>
      </c>
      <c r="J189">
        <v>1</v>
      </c>
      <c r="K189" t="s">
        <v>1812</v>
      </c>
      <c r="L189">
        <v>0</v>
      </c>
      <c r="N189">
        <v>0</v>
      </c>
      <c r="P189">
        <v>2</v>
      </c>
      <c r="Q189">
        <v>0</v>
      </c>
      <c r="R189">
        <v>0</v>
      </c>
      <c r="S189">
        <v>0</v>
      </c>
      <c r="T189" t="s">
        <v>994</v>
      </c>
      <c r="U189" t="s">
        <v>56</v>
      </c>
      <c r="Y189" t="s">
        <v>1160</v>
      </c>
      <c r="Z189" t="s">
        <v>850</v>
      </c>
      <c r="AD189" t="s">
        <v>714</v>
      </c>
    </row>
    <row r="190" spans="1:31" ht="12.75">
      <c r="A190" t="s">
        <v>213</v>
      </c>
      <c r="B190" t="s">
        <v>844</v>
      </c>
      <c r="D190" t="s">
        <v>215</v>
      </c>
      <c r="E190" t="s">
        <v>1273</v>
      </c>
      <c r="F190" t="s">
        <v>745</v>
      </c>
      <c r="G190">
        <v>1</v>
      </c>
      <c r="H190">
        <v>1</v>
      </c>
      <c r="I190" t="s">
        <v>1340</v>
      </c>
      <c r="J190">
        <v>1</v>
      </c>
      <c r="K190" t="s">
        <v>753</v>
      </c>
      <c r="L190">
        <v>2</v>
      </c>
      <c r="M190" t="s">
        <v>730</v>
      </c>
      <c r="N190">
        <v>1</v>
      </c>
      <c r="O190" t="s">
        <v>1795</v>
      </c>
      <c r="P190">
        <v>2</v>
      </c>
      <c r="Q190">
        <v>1</v>
      </c>
      <c r="R190">
        <v>0</v>
      </c>
      <c r="S190">
        <v>0</v>
      </c>
      <c r="T190" t="s">
        <v>996</v>
      </c>
      <c r="U190" t="s">
        <v>56</v>
      </c>
      <c r="V190" t="s">
        <v>862</v>
      </c>
      <c r="Y190" t="s">
        <v>1160</v>
      </c>
      <c r="Z190" t="s">
        <v>746</v>
      </c>
      <c r="AE190" t="s">
        <v>962</v>
      </c>
    </row>
    <row r="191" spans="1:31" ht="12.75">
      <c r="A191" t="s">
        <v>1152</v>
      </c>
      <c r="B191" t="s">
        <v>826</v>
      </c>
      <c r="D191" t="s">
        <v>1610</v>
      </c>
      <c r="E191" t="s">
        <v>1154</v>
      </c>
      <c r="F191" t="s">
        <v>281</v>
      </c>
      <c r="G191">
        <v>8</v>
      </c>
      <c r="H191">
        <v>4</v>
      </c>
      <c r="I191" t="s">
        <v>282</v>
      </c>
      <c r="J191">
        <v>8</v>
      </c>
      <c r="K191" t="s">
        <v>283</v>
      </c>
      <c r="L191">
        <v>0</v>
      </c>
      <c r="N191">
        <v>0</v>
      </c>
      <c r="P191">
        <v>4</v>
      </c>
      <c r="Q191">
        <v>0</v>
      </c>
      <c r="R191">
        <v>0</v>
      </c>
      <c r="S191">
        <v>0</v>
      </c>
      <c r="T191" t="s">
        <v>994</v>
      </c>
      <c r="U191" t="s">
        <v>542</v>
      </c>
      <c r="V191" s="7" t="s">
        <v>747</v>
      </c>
      <c r="W191" s="7" t="s">
        <v>748</v>
      </c>
      <c r="Y191" t="s">
        <v>1160</v>
      </c>
      <c r="AE191" t="s">
        <v>985</v>
      </c>
    </row>
    <row r="192" spans="1:31" ht="12.75">
      <c r="A192" t="s">
        <v>1152</v>
      </c>
      <c r="B192" t="s">
        <v>825</v>
      </c>
      <c r="D192" t="s">
        <v>1610</v>
      </c>
      <c r="E192" t="s">
        <v>1154</v>
      </c>
      <c r="F192" t="s">
        <v>751</v>
      </c>
      <c r="G192">
        <v>8</v>
      </c>
      <c r="H192">
        <v>4</v>
      </c>
      <c r="I192" t="s">
        <v>282</v>
      </c>
      <c r="J192">
        <v>8</v>
      </c>
      <c r="K192" t="s">
        <v>1616</v>
      </c>
      <c r="L192">
        <v>0</v>
      </c>
      <c r="N192">
        <v>0</v>
      </c>
      <c r="P192">
        <v>4</v>
      </c>
      <c r="Q192">
        <v>0</v>
      </c>
      <c r="R192">
        <v>0</v>
      </c>
      <c r="S192">
        <v>0</v>
      </c>
      <c r="T192" t="s">
        <v>994</v>
      </c>
      <c r="U192" t="s">
        <v>564</v>
      </c>
      <c r="V192" s="7" t="s">
        <v>749</v>
      </c>
      <c r="W192" s="7" t="s">
        <v>750</v>
      </c>
      <c r="Y192" t="s">
        <v>1160</v>
      </c>
      <c r="AE192" t="s">
        <v>1029</v>
      </c>
    </row>
    <row r="193" spans="1:31" ht="12.75">
      <c r="A193" t="s">
        <v>1101</v>
      </c>
      <c r="B193" t="s">
        <v>800</v>
      </c>
      <c r="D193" t="s">
        <v>1610</v>
      </c>
      <c r="E193" t="s">
        <v>1103</v>
      </c>
      <c r="F193" t="s">
        <v>716</v>
      </c>
      <c r="G193">
        <v>8</v>
      </c>
      <c r="H193">
        <v>4</v>
      </c>
      <c r="I193" t="s">
        <v>290</v>
      </c>
      <c r="J193">
        <v>8</v>
      </c>
      <c r="K193" t="s">
        <v>1623</v>
      </c>
      <c r="L193">
        <v>0</v>
      </c>
      <c r="N193">
        <v>0</v>
      </c>
      <c r="P193">
        <v>4</v>
      </c>
      <c r="Q193">
        <v>0</v>
      </c>
      <c r="R193">
        <v>0</v>
      </c>
      <c r="S193">
        <v>0</v>
      </c>
      <c r="T193" t="s">
        <v>994</v>
      </c>
      <c r="U193" t="s">
        <v>543</v>
      </c>
      <c r="V193" t="s">
        <v>38</v>
      </c>
      <c r="W193" t="s">
        <v>39</v>
      </c>
      <c r="Y193" t="s">
        <v>1160</v>
      </c>
      <c r="AE193" t="s">
        <v>1030</v>
      </c>
    </row>
    <row r="194" spans="1:31" ht="12.75">
      <c r="A194" t="s">
        <v>1152</v>
      </c>
      <c r="B194" t="s">
        <v>799</v>
      </c>
      <c r="D194" t="s">
        <v>1610</v>
      </c>
      <c r="E194" t="s">
        <v>1154</v>
      </c>
      <c r="F194" t="s">
        <v>1787</v>
      </c>
      <c r="G194">
        <v>8</v>
      </c>
      <c r="H194">
        <v>4</v>
      </c>
      <c r="I194" t="s">
        <v>293</v>
      </c>
      <c r="J194">
        <v>8</v>
      </c>
      <c r="K194" t="s">
        <v>294</v>
      </c>
      <c r="L194">
        <v>0</v>
      </c>
      <c r="N194">
        <v>0</v>
      </c>
      <c r="P194">
        <v>4</v>
      </c>
      <c r="Q194">
        <v>0</v>
      </c>
      <c r="R194">
        <v>0</v>
      </c>
      <c r="S194">
        <v>0</v>
      </c>
      <c r="T194" t="s">
        <v>994</v>
      </c>
      <c r="U194" t="s">
        <v>544</v>
      </c>
      <c r="V194" t="s">
        <v>1789</v>
      </c>
      <c r="W194" t="s">
        <v>1733</v>
      </c>
      <c r="X194" t="s">
        <v>1142</v>
      </c>
      <c r="Y194" t="s">
        <v>1160</v>
      </c>
      <c r="Z194" t="s">
        <v>296</v>
      </c>
      <c r="AE194" t="s">
        <v>1031</v>
      </c>
    </row>
    <row r="195" spans="1:31" ht="12.75">
      <c r="A195" t="s">
        <v>1142</v>
      </c>
      <c r="B195" t="s">
        <v>1408</v>
      </c>
      <c r="D195" t="s">
        <v>215</v>
      </c>
      <c r="E195" t="s">
        <v>1142</v>
      </c>
      <c r="F195" t="s">
        <v>499</v>
      </c>
      <c r="G195">
        <v>10</v>
      </c>
      <c r="H195">
        <v>4</v>
      </c>
      <c r="I195" t="s">
        <v>1409</v>
      </c>
      <c r="J195">
        <v>10</v>
      </c>
      <c r="K195" t="s">
        <v>1409</v>
      </c>
      <c r="L195">
        <v>10</v>
      </c>
      <c r="M195" t="s">
        <v>631</v>
      </c>
      <c r="N195">
        <v>0</v>
      </c>
      <c r="P195">
        <v>4</v>
      </c>
      <c r="Q195">
        <v>2</v>
      </c>
      <c r="R195">
        <v>4</v>
      </c>
      <c r="S195">
        <v>0</v>
      </c>
      <c r="T195" t="s">
        <v>1410</v>
      </c>
      <c r="U195" t="s">
        <v>1407</v>
      </c>
      <c r="V195" t="s">
        <v>1142</v>
      </c>
      <c r="W195" t="s">
        <v>1142</v>
      </c>
      <c r="X195" t="s">
        <v>1142</v>
      </c>
      <c r="Y195" t="s">
        <v>1160</v>
      </c>
      <c r="AE195" t="s">
        <v>1032</v>
      </c>
    </row>
    <row r="196" spans="1:31" ht="12.75">
      <c r="A196" t="s">
        <v>1142</v>
      </c>
      <c r="B196" t="s">
        <v>741</v>
      </c>
      <c r="D196" t="s">
        <v>1610</v>
      </c>
      <c r="E196" t="s">
        <v>1142</v>
      </c>
      <c r="F196" t="s">
        <v>1142</v>
      </c>
      <c r="G196">
        <v>4</v>
      </c>
      <c r="H196">
        <v>2</v>
      </c>
      <c r="I196" t="s">
        <v>334</v>
      </c>
      <c r="J196">
        <v>4</v>
      </c>
      <c r="K196" t="s">
        <v>1375</v>
      </c>
      <c r="L196">
        <v>0</v>
      </c>
      <c r="N196">
        <v>0</v>
      </c>
      <c r="P196">
        <v>4</v>
      </c>
      <c r="Q196">
        <v>0</v>
      </c>
      <c r="R196">
        <v>0</v>
      </c>
      <c r="S196">
        <v>0</v>
      </c>
      <c r="T196" t="s">
        <v>994</v>
      </c>
      <c r="U196" t="s">
        <v>936</v>
      </c>
      <c r="V196" t="s">
        <v>1142</v>
      </c>
      <c r="W196" t="s">
        <v>1142</v>
      </c>
      <c r="X196" t="s">
        <v>1142</v>
      </c>
      <c r="Y196" t="s">
        <v>1160</v>
      </c>
      <c r="AE196" t="s">
        <v>1033</v>
      </c>
    </row>
    <row r="197" spans="1:31" ht="12.75">
      <c r="A197" t="s">
        <v>1142</v>
      </c>
      <c r="B197" t="s">
        <v>742</v>
      </c>
      <c r="D197" t="s">
        <v>1142</v>
      </c>
      <c r="E197" t="s">
        <v>1142</v>
      </c>
      <c r="F197" t="s">
        <v>1142</v>
      </c>
      <c r="G197">
        <v>8</v>
      </c>
      <c r="H197">
        <v>4</v>
      </c>
      <c r="I197" t="s">
        <v>293</v>
      </c>
      <c r="J197">
        <v>8</v>
      </c>
      <c r="K197" t="s">
        <v>294</v>
      </c>
      <c r="L197">
        <v>0</v>
      </c>
      <c r="N197">
        <v>0</v>
      </c>
      <c r="P197">
        <v>4</v>
      </c>
      <c r="Q197">
        <v>0</v>
      </c>
      <c r="R197">
        <v>0</v>
      </c>
      <c r="S197">
        <v>0</v>
      </c>
      <c r="T197" t="s">
        <v>994</v>
      </c>
      <c r="U197" t="s">
        <v>937</v>
      </c>
      <c r="V197" t="s">
        <v>1142</v>
      </c>
      <c r="W197" t="s">
        <v>1142</v>
      </c>
      <c r="Y197" t="s">
        <v>1160</v>
      </c>
      <c r="AE197" t="s">
        <v>1034</v>
      </c>
    </row>
    <row r="198" spans="1:31" ht="12.75">
      <c r="A198" t="s">
        <v>1152</v>
      </c>
      <c r="B198" t="s">
        <v>827</v>
      </c>
      <c r="D198" t="s">
        <v>1371</v>
      </c>
      <c r="E198" t="s">
        <v>1154</v>
      </c>
      <c r="F198" t="s">
        <v>1490</v>
      </c>
      <c r="G198">
        <v>4</v>
      </c>
      <c r="H198">
        <v>0</v>
      </c>
      <c r="I198" t="s">
        <v>875</v>
      </c>
      <c r="J198">
        <v>1</v>
      </c>
      <c r="K198" t="s">
        <v>878</v>
      </c>
      <c r="L198">
        <v>1</v>
      </c>
      <c r="M198" t="s">
        <v>876</v>
      </c>
      <c r="N198">
        <v>1</v>
      </c>
      <c r="O198" t="s">
        <v>1059</v>
      </c>
      <c r="P198">
        <v>2</v>
      </c>
      <c r="Q198">
        <v>0</v>
      </c>
      <c r="R198">
        <v>0</v>
      </c>
      <c r="S198">
        <v>0</v>
      </c>
      <c r="T198" t="s">
        <v>994</v>
      </c>
      <c r="U198" t="s">
        <v>1735</v>
      </c>
      <c r="V198" t="s">
        <v>1495</v>
      </c>
      <c r="W198" t="s">
        <v>1496</v>
      </c>
      <c r="Y198" t="s">
        <v>934</v>
      </c>
      <c r="AE198" t="s">
        <v>601</v>
      </c>
    </row>
    <row r="199" spans="1:31" ht="12.75">
      <c r="A199" t="s">
        <v>1142</v>
      </c>
      <c r="B199" t="s">
        <v>821</v>
      </c>
      <c r="D199" t="s">
        <v>1371</v>
      </c>
      <c r="E199" t="s">
        <v>758</v>
      </c>
      <c r="F199" t="s">
        <v>59</v>
      </c>
      <c r="G199">
        <v>4</v>
      </c>
      <c r="H199">
        <v>2</v>
      </c>
      <c r="I199" t="s">
        <v>780</v>
      </c>
      <c r="J199">
        <v>4</v>
      </c>
      <c r="K199" t="s">
        <v>1368</v>
      </c>
      <c r="L199">
        <v>0</v>
      </c>
      <c r="N199">
        <v>0</v>
      </c>
      <c r="P199">
        <v>4</v>
      </c>
      <c r="Q199">
        <v>0</v>
      </c>
      <c r="R199">
        <v>0</v>
      </c>
      <c r="S199">
        <v>0</v>
      </c>
      <c r="T199" t="s">
        <v>994</v>
      </c>
      <c r="U199" t="s">
        <v>790</v>
      </c>
      <c r="V199" t="s">
        <v>1365</v>
      </c>
      <c r="W199" t="s">
        <v>1366</v>
      </c>
      <c r="Y199" t="s">
        <v>786</v>
      </c>
      <c r="Z199" t="s">
        <v>1411</v>
      </c>
      <c r="AE199" t="s">
        <v>605</v>
      </c>
    </row>
    <row r="200" spans="1:31" ht="12.75">
      <c r="A200" t="s">
        <v>1142</v>
      </c>
      <c r="B200" t="s">
        <v>822</v>
      </c>
      <c r="D200" t="s">
        <v>1371</v>
      </c>
      <c r="E200" t="s">
        <v>1142</v>
      </c>
      <c r="F200" t="s">
        <v>1142</v>
      </c>
      <c r="G200">
        <v>8</v>
      </c>
      <c r="H200">
        <v>2</v>
      </c>
      <c r="I200" t="s">
        <v>837</v>
      </c>
      <c r="J200">
        <v>8</v>
      </c>
      <c r="K200" t="s">
        <v>1835</v>
      </c>
      <c r="L200">
        <v>0</v>
      </c>
      <c r="N200">
        <v>0</v>
      </c>
      <c r="P200">
        <v>4</v>
      </c>
      <c r="Q200">
        <v>0</v>
      </c>
      <c r="R200">
        <v>0</v>
      </c>
      <c r="S200">
        <v>0</v>
      </c>
      <c r="T200" t="s">
        <v>994</v>
      </c>
      <c r="U200" t="s">
        <v>791</v>
      </c>
      <c r="V200" t="s">
        <v>1142</v>
      </c>
      <c r="W200" t="s">
        <v>1142</v>
      </c>
      <c r="X200" t="s">
        <v>1142</v>
      </c>
      <c r="Y200" t="s">
        <v>1160</v>
      </c>
      <c r="AE200" t="s">
        <v>960</v>
      </c>
    </row>
    <row r="201" spans="1:31" ht="12.75">
      <c r="A201" t="s">
        <v>1128</v>
      </c>
      <c r="B201" t="s">
        <v>719</v>
      </c>
      <c r="D201" t="s">
        <v>364</v>
      </c>
      <c r="E201" t="s">
        <v>1131</v>
      </c>
      <c r="F201" t="s">
        <v>1750</v>
      </c>
      <c r="G201">
        <v>10</v>
      </c>
      <c r="H201">
        <v>0</v>
      </c>
      <c r="I201" t="s">
        <v>763</v>
      </c>
      <c r="J201">
        <v>10</v>
      </c>
      <c r="K201" t="s">
        <v>1851</v>
      </c>
      <c r="L201">
        <v>0</v>
      </c>
      <c r="N201">
        <v>0</v>
      </c>
      <c r="P201">
        <v>0</v>
      </c>
      <c r="Q201">
        <v>0</v>
      </c>
      <c r="R201">
        <v>0</v>
      </c>
      <c r="S201">
        <v>0</v>
      </c>
      <c r="T201" t="s">
        <v>994</v>
      </c>
      <c r="U201" t="s">
        <v>567</v>
      </c>
      <c r="V201" t="s">
        <v>369</v>
      </c>
      <c r="W201" t="s">
        <v>370</v>
      </c>
      <c r="X201" t="s">
        <v>1314</v>
      </c>
      <c r="Y201" t="s">
        <v>1171</v>
      </c>
      <c r="Z201" t="s">
        <v>371</v>
      </c>
      <c r="AE201" t="s">
        <v>1028</v>
      </c>
    </row>
    <row r="202" spans="1:31" ht="12.75">
      <c r="A202" t="s">
        <v>213</v>
      </c>
      <c r="B202" t="s">
        <v>980</v>
      </c>
      <c r="D202" t="s">
        <v>276</v>
      </c>
      <c r="E202" t="s">
        <v>1154</v>
      </c>
      <c r="F202" t="s">
        <v>1154</v>
      </c>
      <c r="G202">
        <v>2</v>
      </c>
      <c r="H202">
        <v>0</v>
      </c>
      <c r="I202" t="s">
        <v>1441</v>
      </c>
      <c r="J202">
        <v>1</v>
      </c>
      <c r="K202" t="s">
        <v>836</v>
      </c>
      <c r="L202">
        <v>1</v>
      </c>
      <c r="M202" t="s">
        <v>975</v>
      </c>
      <c r="N202">
        <v>0</v>
      </c>
      <c r="P202">
        <v>0</v>
      </c>
      <c r="Q202">
        <v>0</v>
      </c>
      <c r="R202">
        <v>0</v>
      </c>
      <c r="S202">
        <v>0</v>
      </c>
      <c r="T202" t="s">
        <v>994</v>
      </c>
      <c r="U202" t="s">
        <v>568</v>
      </c>
      <c r="V202" t="s">
        <v>1495</v>
      </c>
      <c r="W202" t="s">
        <v>1496</v>
      </c>
      <c r="X202" t="s">
        <v>1314</v>
      </c>
      <c r="Y202" t="s">
        <v>786</v>
      </c>
      <c r="AE202" t="s">
        <v>984</v>
      </c>
    </row>
    <row r="203" ht="12.75">
      <c r="AE203" t="s">
        <v>961</v>
      </c>
    </row>
    <row r="204" spans="1:37" ht="12.75">
      <c r="A204" t="s">
        <v>376</v>
      </c>
      <c r="N204" t="s">
        <v>443</v>
      </c>
      <c r="AD204" t="s">
        <v>989</v>
      </c>
      <c r="AE204">
        <v>19</v>
      </c>
      <c r="AF204" t="s">
        <v>307</v>
      </c>
      <c r="AI204">
        <v>4.65</v>
      </c>
      <c r="AJ204">
        <v>39</v>
      </c>
      <c r="AK204" t="s">
        <v>306</v>
      </c>
    </row>
    <row r="205" spans="1:30" ht="12.75">
      <c r="A205" t="s">
        <v>1087</v>
      </c>
      <c r="B205" t="s">
        <v>351</v>
      </c>
      <c r="C205" t="s">
        <v>381</v>
      </c>
      <c r="D205" t="s">
        <v>382</v>
      </c>
      <c r="E205" t="s">
        <v>383</v>
      </c>
      <c r="F205" t="s">
        <v>384</v>
      </c>
      <c r="G205" t="s">
        <v>1099</v>
      </c>
      <c r="H205" t="s">
        <v>1038</v>
      </c>
      <c r="I205" t="s">
        <v>1039</v>
      </c>
      <c r="J205" t="s">
        <v>880</v>
      </c>
      <c r="K205" t="s">
        <v>1037</v>
      </c>
      <c r="L205" t="s">
        <v>1041</v>
      </c>
      <c r="M205" t="s">
        <v>879</v>
      </c>
      <c r="N205">
        <v>200</v>
      </c>
      <c r="O205" t="s">
        <v>1727</v>
      </c>
      <c r="P205" t="s">
        <v>1795</v>
      </c>
      <c r="Q205" t="s">
        <v>387</v>
      </c>
      <c r="R205" t="s">
        <v>1090</v>
      </c>
      <c r="AD205" t="s">
        <v>1753</v>
      </c>
    </row>
    <row r="206" spans="1:31" ht="12.75">
      <c r="A206" t="s">
        <v>391</v>
      </c>
      <c r="B206">
        <v>36</v>
      </c>
      <c r="C206">
        <v>16</v>
      </c>
      <c r="D206">
        <v>0</v>
      </c>
      <c r="E206">
        <v>10</v>
      </c>
      <c r="F206">
        <v>10</v>
      </c>
      <c r="G206">
        <v>3</v>
      </c>
      <c r="H206">
        <v>0</v>
      </c>
      <c r="I206">
        <v>0</v>
      </c>
      <c r="J206">
        <v>0</v>
      </c>
      <c r="K206">
        <v>8</v>
      </c>
      <c r="L206">
        <v>0</v>
      </c>
      <c r="M206">
        <v>0</v>
      </c>
      <c r="N206">
        <v>0</v>
      </c>
      <c r="O206">
        <v>0</v>
      </c>
      <c r="P206">
        <v>4</v>
      </c>
      <c r="Q206">
        <v>4</v>
      </c>
      <c r="R206">
        <f aca="true" t="shared" si="15" ref="R206:R227">SUM(B206:Q206)</f>
        <v>91</v>
      </c>
      <c r="S206" t="s">
        <v>1040</v>
      </c>
      <c r="AE206" t="s">
        <v>1749</v>
      </c>
    </row>
    <row r="207" spans="1:37" ht="12.75">
      <c r="A207" t="s">
        <v>395</v>
      </c>
      <c r="B207">
        <v>3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f t="shared" si="15"/>
        <v>5</v>
      </c>
      <c r="S207" t="s">
        <v>1054</v>
      </c>
      <c r="AD207" t="s">
        <v>636</v>
      </c>
      <c r="AF207" t="s">
        <v>307</v>
      </c>
      <c r="AI207">
        <v>4.65</v>
      </c>
      <c r="AJ207">
        <v>39</v>
      </c>
      <c r="AK207" t="s">
        <v>306</v>
      </c>
    </row>
    <row r="208" spans="1:31" ht="12.75">
      <c r="A208" t="s">
        <v>399</v>
      </c>
      <c r="B208">
        <v>11</v>
      </c>
      <c r="C208">
        <v>0</v>
      </c>
      <c r="D208">
        <v>0</v>
      </c>
      <c r="E208">
        <v>0</v>
      </c>
      <c r="F208">
        <v>0</v>
      </c>
      <c r="G208">
        <v>10</v>
      </c>
      <c r="H208">
        <v>0</v>
      </c>
      <c r="I208">
        <v>40</v>
      </c>
      <c r="J208">
        <v>20</v>
      </c>
      <c r="K208">
        <v>0</v>
      </c>
      <c r="L208">
        <v>0</v>
      </c>
      <c r="M208">
        <v>10</v>
      </c>
      <c r="N208">
        <v>0</v>
      </c>
      <c r="O208">
        <v>0</v>
      </c>
      <c r="P208">
        <v>4</v>
      </c>
      <c r="Q208">
        <v>27</v>
      </c>
      <c r="R208">
        <f t="shared" si="15"/>
        <v>122</v>
      </c>
      <c r="S208" t="s">
        <v>939</v>
      </c>
      <c r="AE208" t="s">
        <v>640</v>
      </c>
    </row>
    <row r="209" spans="1:30" ht="12.75">
      <c r="A209" t="s">
        <v>422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10</v>
      </c>
      <c r="I209">
        <v>0</v>
      </c>
      <c r="J209">
        <v>0</v>
      </c>
      <c r="K209">
        <v>0</v>
      </c>
      <c r="L209">
        <v>0</v>
      </c>
      <c r="M209">
        <v>6</v>
      </c>
      <c r="N209">
        <v>0</v>
      </c>
      <c r="O209">
        <v>0</v>
      </c>
      <c r="P209">
        <v>11</v>
      </c>
      <c r="Q209">
        <v>37</v>
      </c>
      <c r="R209">
        <f t="shared" si="15"/>
        <v>64</v>
      </c>
      <c r="S209" t="s">
        <v>1036</v>
      </c>
      <c r="AD209" t="s">
        <v>406</v>
      </c>
    </row>
    <row r="210" spans="1:30" ht="12.75">
      <c r="A210" t="s">
        <v>453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11</v>
      </c>
      <c r="J210">
        <v>0</v>
      </c>
      <c r="K210">
        <v>0</v>
      </c>
      <c r="L210">
        <v>3</v>
      </c>
      <c r="M210">
        <v>4</v>
      </c>
      <c r="N210">
        <v>0</v>
      </c>
      <c r="O210">
        <v>0</v>
      </c>
      <c r="P210">
        <v>0</v>
      </c>
      <c r="Q210">
        <v>0</v>
      </c>
      <c r="R210">
        <f t="shared" si="15"/>
        <v>18</v>
      </c>
      <c r="S210" t="s">
        <v>1042</v>
      </c>
      <c r="AD210" t="s">
        <v>654</v>
      </c>
    </row>
    <row r="211" spans="1:30" ht="12.75">
      <c r="A211" t="s">
        <v>470</v>
      </c>
      <c r="B211">
        <v>34</v>
      </c>
      <c r="C211">
        <v>0</v>
      </c>
      <c r="D211">
        <v>18</v>
      </c>
      <c r="E211">
        <v>0</v>
      </c>
      <c r="F211">
        <v>9</v>
      </c>
      <c r="G211">
        <v>0</v>
      </c>
      <c r="H211">
        <v>0</v>
      </c>
      <c r="I211">
        <v>20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f t="shared" si="15"/>
        <v>81</v>
      </c>
      <c r="S211" t="s">
        <v>720</v>
      </c>
      <c r="AD211" t="s">
        <v>1352</v>
      </c>
    </row>
    <row r="212" spans="1:30" ht="12.75">
      <c r="A212" t="s">
        <v>474</v>
      </c>
      <c r="B212">
        <v>27</v>
      </c>
      <c r="C212">
        <v>0</v>
      </c>
      <c r="D212">
        <v>13</v>
      </c>
      <c r="E212">
        <v>0</v>
      </c>
      <c r="F212">
        <v>0</v>
      </c>
      <c r="G212">
        <v>3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4</v>
      </c>
      <c r="P212">
        <v>0</v>
      </c>
      <c r="Q212">
        <v>7</v>
      </c>
      <c r="R212">
        <f t="shared" si="15"/>
        <v>54</v>
      </c>
      <c r="S212" t="s">
        <v>1035</v>
      </c>
      <c r="AD212" t="s">
        <v>734</v>
      </c>
    </row>
    <row r="213" spans="1:48" ht="12.75">
      <c r="A213" t="s">
        <v>478</v>
      </c>
      <c r="B213">
        <v>8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5</v>
      </c>
      <c r="O213">
        <v>16</v>
      </c>
      <c r="P213">
        <v>0</v>
      </c>
      <c r="Q213">
        <v>25</v>
      </c>
      <c r="R213">
        <f t="shared" si="15"/>
        <v>54</v>
      </c>
      <c r="S213" t="s">
        <v>1051</v>
      </c>
      <c r="V213" t="s">
        <v>377</v>
      </c>
      <c r="AD213" t="s">
        <v>320</v>
      </c>
      <c r="AE213">
        <v>4</v>
      </c>
      <c r="AF213" t="s">
        <v>321</v>
      </c>
      <c r="AG213">
        <v>2</v>
      </c>
      <c r="AH213" t="s">
        <v>322</v>
      </c>
      <c r="AI213">
        <v>73.18</v>
      </c>
      <c r="AJ213">
        <v>410</v>
      </c>
      <c r="AK213" t="s">
        <v>306</v>
      </c>
      <c r="AL213">
        <v>7</v>
      </c>
      <c r="AM213" t="s">
        <v>323</v>
      </c>
      <c r="AO213">
        <v>13.5</v>
      </c>
      <c r="AP213" t="s">
        <v>305</v>
      </c>
      <c r="AQ213">
        <v>120</v>
      </c>
      <c r="AR213" t="s">
        <v>306</v>
      </c>
      <c r="AS213">
        <v>5</v>
      </c>
      <c r="AT213" t="s">
        <v>318</v>
      </c>
      <c r="AU213">
        <v>9</v>
      </c>
      <c r="AV213" t="s">
        <v>319</v>
      </c>
    </row>
    <row r="214" spans="1:37" ht="12.75">
      <c r="A214" t="s">
        <v>486</v>
      </c>
      <c r="B214">
        <v>9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f t="shared" si="15"/>
        <v>9</v>
      </c>
      <c r="S214" t="s">
        <v>721</v>
      </c>
      <c r="V214" t="s">
        <v>388</v>
      </c>
      <c r="AD214" t="s">
        <v>327</v>
      </c>
      <c r="AE214">
        <v>3</v>
      </c>
      <c r="AF214" t="s">
        <v>308</v>
      </c>
      <c r="AI214">
        <v>21</v>
      </c>
      <c r="AJ214">
        <v>212</v>
      </c>
      <c r="AK214" t="s">
        <v>306</v>
      </c>
    </row>
    <row r="215" spans="1:44" ht="12.75">
      <c r="A215" t="s">
        <v>491</v>
      </c>
      <c r="B215">
        <v>6</v>
      </c>
      <c r="C215">
        <v>0</v>
      </c>
      <c r="D215">
        <v>9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5</v>
      </c>
      <c r="P215">
        <v>0</v>
      </c>
      <c r="Q215">
        <v>8</v>
      </c>
      <c r="R215">
        <f t="shared" si="15"/>
        <v>28</v>
      </c>
      <c r="S215" t="s">
        <v>1043</v>
      </c>
      <c r="V215" t="s">
        <v>392</v>
      </c>
      <c r="AD215" t="s">
        <v>317</v>
      </c>
      <c r="AE215">
        <v>24</v>
      </c>
      <c r="AF215" t="s">
        <v>318</v>
      </c>
      <c r="AI215">
        <v>17.284</v>
      </c>
      <c r="AJ215">
        <v>172</v>
      </c>
      <c r="AK215" t="s">
        <v>306</v>
      </c>
      <c r="AL215">
        <v>13</v>
      </c>
      <c r="AM215" t="s">
        <v>319</v>
      </c>
      <c r="AO215">
        <v>17.35</v>
      </c>
      <c r="AP215" t="s">
        <v>305</v>
      </c>
      <c r="AQ215">
        <v>172</v>
      </c>
      <c r="AR215" t="s">
        <v>306</v>
      </c>
    </row>
    <row r="216" spans="1:37" ht="12.75">
      <c r="A216" t="s">
        <v>482</v>
      </c>
      <c r="B216">
        <v>17</v>
      </c>
      <c r="C216">
        <v>0</v>
      </c>
      <c r="D216">
        <v>0</v>
      </c>
      <c r="E216">
        <v>3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8</v>
      </c>
      <c r="O216">
        <v>0</v>
      </c>
      <c r="P216">
        <v>0</v>
      </c>
      <c r="Q216">
        <v>8</v>
      </c>
      <c r="R216">
        <f t="shared" si="15"/>
        <v>36</v>
      </c>
      <c r="S216" t="s">
        <v>444</v>
      </c>
      <c r="V216" t="s">
        <v>509</v>
      </c>
      <c r="AD216" t="s">
        <v>529</v>
      </c>
      <c r="AE216">
        <v>4</v>
      </c>
      <c r="AF216" t="s">
        <v>532</v>
      </c>
      <c r="AI216">
        <v>10.4</v>
      </c>
      <c r="AJ216">
        <v>94</v>
      </c>
      <c r="AK216" t="s">
        <v>306</v>
      </c>
    </row>
    <row r="217" spans="1:37" ht="12.75">
      <c r="A217" t="s">
        <v>495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9</v>
      </c>
      <c r="R217">
        <f t="shared" si="15"/>
        <v>9</v>
      </c>
      <c r="S217" t="s">
        <v>722</v>
      </c>
      <c r="V217" t="s">
        <v>1296</v>
      </c>
      <c r="AD217" t="s">
        <v>530</v>
      </c>
      <c r="AE217">
        <v>10</v>
      </c>
      <c r="AF217" t="s">
        <v>531</v>
      </c>
      <c r="AI217">
        <v>10.4</v>
      </c>
      <c r="AJ217">
        <v>94</v>
      </c>
      <c r="AK217" t="s">
        <v>306</v>
      </c>
    </row>
    <row r="218" spans="1:44" ht="12.75">
      <c r="A218" t="s">
        <v>519</v>
      </c>
      <c r="B218">
        <v>25</v>
      </c>
      <c r="C218">
        <v>0</v>
      </c>
      <c r="D218">
        <v>0</v>
      </c>
      <c r="E218">
        <v>3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19</v>
      </c>
      <c r="R218">
        <f t="shared" si="15"/>
        <v>47</v>
      </c>
      <c r="S218" t="s">
        <v>1049</v>
      </c>
      <c r="V218" t="s">
        <v>1416</v>
      </c>
      <c r="AD218" t="s">
        <v>309</v>
      </c>
      <c r="AE218">
        <v>3</v>
      </c>
      <c r="AF218" t="s">
        <v>310</v>
      </c>
      <c r="AI218">
        <v>35</v>
      </c>
      <c r="AJ218">
        <v>350</v>
      </c>
      <c r="AK218" t="s">
        <v>306</v>
      </c>
      <c r="AL218">
        <v>5</v>
      </c>
      <c r="AM218" t="s">
        <v>311</v>
      </c>
      <c r="AO218">
        <v>7.45</v>
      </c>
      <c r="AP218" t="s">
        <v>305</v>
      </c>
      <c r="AQ218">
        <v>74</v>
      </c>
      <c r="AR218" t="s">
        <v>306</v>
      </c>
    </row>
    <row r="219" spans="1:30" ht="12.75">
      <c r="A219" t="s">
        <v>523</v>
      </c>
      <c r="B219">
        <v>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10</v>
      </c>
      <c r="O219">
        <v>0</v>
      </c>
      <c r="P219">
        <v>0</v>
      </c>
      <c r="Q219">
        <v>6</v>
      </c>
      <c r="R219">
        <f t="shared" si="15"/>
        <v>24</v>
      </c>
      <c r="S219" t="s">
        <v>1050</v>
      </c>
      <c r="V219" t="s">
        <v>454</v>
      </c>
      <c r="AD219" t="s">
        <v>1305</v>
      </c>
    </row>
    <row r="220" spans="1:44" ht="12.75">
      <c r="A220" t="s">
        <v>527</v>
      </c>
      <c r="B220">
        <v>16</v>
      </c>
      <c r="C220">
        <v>0</v>
      </c>
      <c r="D220">
        <v>7</v>
      </c>
      <c r="E220">
        <v>4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3</v>
      </c>
      <c r="O220">
        <v>0</v>
      </c>
      <c r="P220">
        <v>0</v>
      </c>
      <c r="Q220">
        <v>0</v>
      </c>
      <c r="R220">
        <f t="shared" si="15"/>
        <v>30</v>
      </c>
      <c r="S220" t="s">
        <v>304</v>
      </c>
      <c r="V220" t="s">
        <v>471</v>
      </c>
      <c r="AD220" t="s">
        <v>971</v>
      </c>
      <c r="AL220">
        <v>30</v>
      </c>
      <c r="AM220" t="s">
        <v>1491</v>
      </c>
      <c r="AO220">
        <v>20</v>
      </c>
      <c r="AP220" t="s">
        <v>305</v>
      </c>
      <c r="AQ220">
        <v>121</v>
      </c>
      <c r="AR220" t="s">
        <v>306</v>
      </c>
    </row>
    <row r="221" spans="1:44" ht="12.75">
      <c r="A221" t="s">
        <v>537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2</v>
      </c>
      <c r="I221">
        <v>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4</v>
      </c>
      <c r="P221">
        <v>5</v>
      </c>
      <c r="Q221">
        <v>10</v>
      </c>
      <c r="R221">
        <f t="shared" si="15"/>
        <v>26</v>
      </c>
      <c r="S221" t="s">
        <v>1055</v>
      </c>
      <c r="V221" t="s">
        <v>475</v>
      </c>
      <c r="AD221" t="s">
        <v>970</v>
      </c>
      <c r="AE221">
        <v>4</v>
      </c>
      <c r="AF221" t="s">
        <v>987</v>
      </c>
      <c r="AI221">
        <v>3.795</v>
      </c>
      <c r="AJ221">
        <v>37</v>
      </c>
      <c r="AK221" t="s">
        <v>306</v>
      </c>
      <c r="AL221">
        <v>2</v>
      </c>
      <c r="AM221" t="s">
        <v>988</v>
      </c>
      <c r="AO221">
        <v>8</v>
      </c>
      <c r="AP221" t="s">
        <v>305</v>
      </c>
      <c r="AQ221">
        <v>78</v>
      </c>
      <c r="AR221" t="s">
        <v>306</v>
      </c>
    </row>
    <row r="222" spans="1:38" ht="12.75">
      <c r="A222" t="s">
        <v>586</v>
      </c>
      <c r="B222">
        <v>14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f t="shared" si="15"/>
        <v>14</v>
      </c>
      <c r="S222" t="s">
        <v>723</v>
      </c>
      <c r="V222" t="s">
        <v>479</v>
      </c>
      <c r="AD222" t="s">
        <v>326</v>
      </c>
      <c r="AE222">
        <v>20</v>
      </c>
      <c r="AF222" t="s">
        <v>315</v>
      </c>
      <c r="AI222">
        <v>52</v>
      </c>
      <c r="AJ222">
        <v>245</v>
      </c>
      <c r="AK222" t="s">
        <v>306</v>
      </c>
      <c r="AL222" t="s">
        <v>316</v>
      </c>
    </row>
    <row r="223" spans="1:31" ht="12.75">
      <c r="A223" t="s">
        <v>590</v>
      </c>
      <c r="B223">
        <v>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6</v>
      </c>
      <c r="Q223">
        <v>3</v>
      </c>
      <c r="R223">
        <f t="shared" si="15"/>
        <v>17</v>
      </c>
      <c r="S223" t="s">
        <v>1052</v>
      </c>
      <c r="V223" t="s">
        <v>483</v>
      </c>
      <c r="AE223" t="s">
        <v>357</v>
      </c>
    </row>
    <row r="224" spans="1:37" ht="12.75">
      <c r="A224" t="s">
        <v>594</v>
      </c>
      <c r="B224">
        <v>22</v>
      </c>
      <c r="C224">
        <v>0</v>
      </c>
      <c r="D224">
        <v>7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f t="shared" si="15"/>
        <v>29</v>
      </c>
      <c r="S224" t="s">
        <v>724</v>
      </c>
      <c r="W224" t="s">
        <v>488</v>
      </c>
      <c r="AD224" t="s">
        <v>325</v>
      </c>
      <c r="AE224">
        <v>3</v>
      </c>
      <c r="AF224" t="s">
        <v>312</v>
      </c>
      <c r="AI224">
        <v>6.1</v>
      </c>
      <c r="AJ224">
        <v>56</v>
      </c>
      <c r="AK224" t="s">
        <v>306</v>
      </c>
    </row>
    <row r="225" spans="1:44" ht="12.75">
      <c r="A225" t="s">
        <v>598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4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f t="shared" si="15"/>
        <v>4</v>
      </c>
      <c r="S225" t="s">
        <v>732</v>
      </c>
      <c r="W225" t="s">
        <v>492</v>
      </c>
      <c r="AD225" t="s">
        <v>324</v>
      </c>
      <c r="AE225">
        <v>5</v>
      </c>
      <c r="AF225" t="s">
        <v>312</v>
      </c>
      <c r="AI225">
        <v>6.1</v>
      </c>
      <c r="AJ225">
        <v>56</v>
      </c>
      <c r="AK225" t="s">
        <v>306</v>
      </c>
      <c r="AL225">
        <v>5</v>
      </c>
      <c r="AM225" t="s">
        <v>313</v>
      </c>
      <c r="AO225">
        <v>5.515</v>
      </c>
      <c r="AP225" t="s">
        <v>305</v>
      </c>
      <c r="AQ225">
        <v>50</v>
      </c>
      <c r="AR225" t="s">
        <v>306</v>
      </c>
    </row>
    <row r="226" spans="1:30" ht="12.75">
      <c r="A226" t="s">
        <v>602</v>
      </c>
      <c r="B226">
        <v>5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2</v>
      </c>
      <c r="Q226">
        <v>0</v>
      </c>
      <c r="R226">
        <f t="shared" si="15"/>
        <v>7</v>
      </c>
      <c r="S226" t="s">
        <v>725</v>
      </c>
      <c r="W226" t="s">
        <v>496</v>
      </c>
      <c r="AD226" t="s">
        <v>464</v>
      </c>
    </row>
    <row r="227" spans="1:30" ht="12.75">
      <c r="A227" t="s">
        <v>606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86</v>
      </c>
      <c r="R227">
        <f t="shared" si="15"/>
        <v>86</v>
      </c>
      <c r="S227" t="s">
        <v>986</v>
      </c>
      <c r="W227" t="s">
        <v>1058</v>
      </c>
      <c r="AD227" t="s">
        <v>839</v>
      </c>
    </row>
    <row r="228" spans="1:30" ht="12.75">
      <c r="A228" t="s">
        <v>1090</v>
      </c>
      <c r="B228">
        <f aca="true" t="shared" si="16" ref="B228:R228">SUM(B206:B227)</f>
        <v>249</v>
      </c>
      <c r="C228">
        <f t="shared" si="16"/>
        <v>16</v>
      </c>
      <c r="D228">
        <f t="shared" si="16"/>
        <v>54</v>
      </c>
      <c r="E228">
        <f t="shared" si="16"/>
        <v>20</v>
      </c>
      <c r="F228">
        <f t="shared" si="16"/>
        <v>19</v>
      </c>
      <c r="G228">
        <f t="shared" si="16"/>
        <v>16</v>
      </c>
      <c r="H228">
        <f t="shared" si="16"/>
        <v>12</v>
      </c>
      <c r="I228">
        <f t="shared" si="16"/>
        <v>80</v>
      </c>
      <c r="J228">
        <f t="shared" si="16"/>
        <v>20</v>
      </c>
      <c r="K228">
        <f t="shared" si="16"/>
        <v>8</v>
      </c>
      <c r="L228">
        <f t="shared" si="16"/>
        <v>3</v>
      </c>
      <c r="M228">
        <f t="shared" si="16"/>
        <v>20</v>
      </c>
      <c r="N228">
        <f t="shared" si="16"/>
        <v>26</v>
      </c>
      <c r="O228">
        <f t="shared" si="16"/>
        <v>31</v>
      </c>
      <c r="P228">
        <f t="shared" si="16"/>
        <v>32</v>
      </c>
      <c r="Q228">
        <f t="shared" si="16"/>
        <v>249</v>
      </c>
      <c r="R228">
        <f t="shared" si="16"/>
        <v>855</v>
      </c>
      <c r="S228" t="s">
        <v>1090</v>
      </c>
      <c r="V228" t="s">
        <v>524</v>
      </c>
      <c r="AD228" t="s">
        <v>160</v>
      </c>
    </row>
    <row r="229" spans="1:31" ht="12.75">
      <c r="A229" t="s">
        <v>423</v>
      </c>
      <c r="B229">
        <v>15.545</v>
      </c>
      <c r="C229">
        <v>113</v>
      </c>
      <c r="D229">
        <v>56.5</v>
      </c>
      <c r="E229">
        <v>75.333</v>
      </c>
      <c r="F229">
        <v>120.5328</v>
      </c>
      <c r="G229">
        <v>69.2</v>
      </c>
      <c r="H229">
        <v>45.5</v>
      </c>
      <c r="I229">
        <v>37</v>
      </c>
      <c r="J229">
        <v>29</v>
      </c>
      <c r="K229">
        <v>24</v>
      </c>
      <c r="L229">
        <v>57.9</v>
      </c>
      <c r="M229">
        <v>55.017</v>
      </c>
      <c r="N229">
        <v>5.5</v>
      </c>
      <c r="O229">
        <v>34.5</v>
      </c>
      <c r="P229">
        <v>5.5</v>
      </c>
      <c r="Q229" s="9">
        <f>+Q231/Q228</f>
        <v>15.841767068273093</v>
      </c>
      <c r="R229" s="9">
        <f>+R231/R228</f>
        <v>28.676992046783624</v>
      </c>
      <c r="S229" t="s">
        <v>427</v>
      </c>
      <c r="V229" t="s">
        <v>528</v>
      </c>
      <c r="AE229" t="s">
        <v>161</v>
      </c>
    </row>
    <row r="230" spans="1:22" ht="12.75">
      <c r="A230" t="s">
        <v>424</v>
      </c>
      <c r="B230">
        <v>130</v>
      </c>
      <c r="C230">
        <v>416</v>
      </c>
      <c r="D230">
        <v>239</v>
      </c>
      <c r="E230">
        <v>350</v>
      </c>
      <c r="F230">
        <v>440</v>
      </c>
      <c r="G230">
        <v>335</v>
      </c>
      <c r="H230">
        <v>220</v>
      </c>
      <c r="I230">
        <v>179</v>
      </c>
      <c r="J230">
        <v>142</v>
      </c>
      <c r="K230">
        <v>117</v>
      </c>
      <c r="L230">
        <v>280</v>
      </c>
      <c r="M230">
        <v>266</v>
      </c>
      <c r="N230">
        <v>52</v>
      </c>
      <c r="O230">
        <v>167</v>
      </c>
      <c r="P230">
        <v>52</v>
      </c>
      <c r="Q230" s="8">
        <f>+Q232/Q228</f>
        <v>115.26104417670683</v>
      </c>
      <c r="R230" s="9">
        <f>+R232/R228</f>
        <v>159.58011695906433</v>
      </c>
      <c r="S230" t="s">
        <v>428</v>
      </c>
      <c r="V230" t="s">
        <v>538</v>
      </c>
    </row>
    <row r="231" spans="1:22" ht="12.75">
      <c r="A231" t="s">
        <v>425</v>
      </c>
      <c r="B231" s="8">
        <f>+B228*B229</f>
        <v>3870.705</v>
      </c>
      <c r="C231" s="8">
        <f aca="true" t="shared" si="17" ref="C231:P231">+C228*C229</f>
        <v>1808</v>
      </c>
      <c r="D231" s="8">
        <f t="shared" si="17"/>
        <v>3051</v>
      </c>
      <c r="E231" s="8">
        <f t="shared" si="17"/>
        <v>1506.6599999999999</v>
      </c>
      <c r="F231" s="8">
        <f t="shared" si="17"/>
        <v>2290.1232</v>
      </c>
      <c r="G231" s="8">
        <f t="shared" si="17"/>
        <v>1107.2</v>
      </c>
      <c r="H231" s="8">
        <f t="shared" si="17"/>
        <v>546</v>
      </c>
      <c r="I231" s="8">
        <f t="shared" si="17"/>
        <v>2960</v>
      </c>
      <c r="J231" s="8">
        <f t="shared" si="17"/>
        <v>580</v>
      </c>
      <c r="K231" s="8">
        <f t="shared" si="17"/>
        <v>192</v>
      </c>
      <c r="L231" s="8">
        <f t="shared" si="17"/>
        <v>173.7</v>
      </c>
      <c r="M231" s="8">
        <f t="shared" si="17"/>
        <v>1100.3400000000001</v>
      </c>
      <c r="N231" s="8">
        <f t="shared" si="17"/>
        <v>143</v>
      </c>
      <c r="O231" s="8">
        <f t="shared" si="17"/>
        <v>1069.5</v>
      </c>
      <c r="P231" s="8">
        <f t="shared" si="17"/>
        <v>176</v>
      </c>
      <c r="Q231" s="8">
        <f>3603+341.6</f>
        <v>3944.6</v>
      </c>
      <c r="R231" s="8">
        <f>+SUM(B231:Q231)</f>
        <v>24518.8282</v>
      </c>
      <c r="S231" t="s">
        <v>440</v>
      </c>
      <c r="V231" t="s">
        <v>1047</v>
      </c>
    </row>
    <row r="232" spans="1:22" ht="12.75">
      <c r="A232" t="s">
        <v>426</v>
      </c>
      <c r="B232">
        <f>+B228*B230</f>
        <v>32370</v>
      </c>
      <c r="C232">
        <f aca="true" t="shared" si="18" ref="C232:P232">+C228*C230</f>
        <v>6656</v>
      </c>
      <c r="D232">
        <f t="shared" si="18"/>
        <v>12906</v>
      </c>
      <c r="E232">
        <f t="shared" si="18"/>
        <v>7000</v>
      </c>
      <c r="F232">
        <f t="shared" si="18"/>
        <v>8360</v>
      </c>
      <c r="G232">
        <f t="shared" si="18"/>
        <v>5360</v>
      </c>
      <c r="H232">
        <f t="shared" si="18"/>
        <v>2640</v>
      </c>
      <c r="I232">
        <f t="shared" si="18"/>
        <v>14320</v>
      </c>
      <c r="J232">
        <f t="shared" si="18"/>
        <v>2840</v>
      </c>
      <c r="K232">
        <f t="shared" si="18"/>
        <v>936</v>
      </c>
      <c r="L232">
        <f t="shared" si="18"/>
        <v>840</v>
      </c>
      <c r="M232">
        <f t="shared" si="18"/>
        <v>5320</v>
      </c>
      <c r="N232">
        <f t="shared" si="18"/>
        <v>1352</v>
      </c>
      <c r="O232">
        <f t="shared" si="18"/>
        <v>5177</v>
      </c>
      <c r="P232">
        <f t="shared" si="18"/>
        <v>1664</v>
      </c>
      <c r="Q232" s="8">
        <f>25584+3116</f>
        <v>28700</v>
      </c>
      <c r="R232" s="8">
        <f>+SUM(B232:Q232)</f>
        <v>136441</v>
      </c>
      <c r="S232" t="s">
        <v>441</v>
      </c>
      <c r="V232" t="s">
        <v>591</v>
      </c>
    </row>
    <row r="233" spans="1:22" ht="12.75">
      <c r="A233" t="s">
        <v>1087</v>
      </c>
      <c r="B233" t="s">
        <v>351</v>
      </c>
      <c r="C233" t="s">
        <v>381</v>
      </c>
      <c r="D233" t="s">
        <v>382</v>
      </c>
      <c r="E233" t="s">
        <v>383</v>
      </c>
      <c r="F233" t="s">
        <v>384</v>
      </c>
      <c r="G233" t="s">
        <v>1099</v>
      </c>
      <c r="H233" t="s">
        <v>1038</v>
      </c>
      <c r="I233" t="s">
        <v>1039</v>
      </c>
      <c r="J233" t="s">
        <v>880</v>
      </c>
      <c r="K233" t="s">
        <v>1037</v>
      </c>
      <c r="L233" t="s">
        <v>1041</v>
      </c>
      <c r="M233" t="s">
        <v>879</v>
      </c>
      <c r="N233" t="s">
        <v>443</v>
      </c>
      <c r="O233" t="s">
        <v>1727</v>
      </c>
      <c r="P233" t="s">
        <v>1795</v>
      </c>
      <c r="Q233" t="s">
        <v>387</v>
      </c>
      <c r="R233" t="s">
        <v>1090</v>
      </c>
      <c r="S233" t="s">
        <v>1087</v>
      </c>
      <c r="V233" t="s">
        <v>595</v>
      </c>
    </row>
    <row r="234" spans="2:22" ht="12.75">
      <c r="B234" t="s">
        <v>431</v>
      </c>
      <c r="C234" t="s">
        <v>432</v>
      </c>
      <c r="D234" t="s">
        <v>431</v>
      </c>
      <c r="E234" t="s">
        <v>433</v>
      </c>
      <c r="F234" t="s">
        <v>431</v>
      </c>
      <c r="G234" t="s">
        <v>434</v>
      </c>
      <c r="H234" t="s">
        <v>436</v>
      </c>
      <c r="I234" t="s">
        <v>437</v>
      </c>
      <c r="L234" t="s">
        <v>437</v>
      </c>
      <c r="M234" t="s">
        <v>435</v>
      </c>
      <c r="N234">
        <v>200</v>
      </c>
      <c r="P234" t="s">
        <v>436</v>
      </c>
      <c r="Q234" t="s">
        <v>616</v>
      </c>
      <c r="V234" t="s">
        <v>599</v>
      </c>
    </row>
    <row r="235" ht="12.75">
      <c r="V235" t="s">
        <v>603</v>
      </c>
    </row>
    <row r="236" spans="1:22" ht="12.75">
      <c r="A236" t="s">
        <v>429</v>
      </c>
      <c r="V236" t="s">
        <v>171</v>
      </c>
    </row>
    <row r="237" spans="1:22" ht="12.75">
      <c r="A237" t="s">
        <v>625</v>
      </c>
      <c r="V237" t="s">
        <v>455</v>
      </c>
    </row>
    <row r="238" spans="1:22" ht="12.75">
      <c r="A238" t="s">
        <v>430</v>
      </c>
      <c r="V238" t="s">
        <v>679</v>
      </c>
    </row>
    <row r="239" spans="1:23" ht="12.75">
      <c r="A239" t="s">
        <v>438</v>
      </c>
      <c r="C239" s="8">
        <f>+SUM(B231:Q231)</f>
        <v>24518.8282</v>
      </c>
      <c r="W239" t="s">
        <v>680</v>
      </c>
    </row>
    <row r="240" spans="1:22" ht="12.75">
      <c r="A240" t="s">
        <v>439</v>
      </c>
      <c r="C240" s="8">
        <f>+SUM(B232:Q232)</f>
        <v>136441</v>
      </c>
      <c r="V240" t="s">
        <v>1048</v>
      </c>
    </row>
    <row r="241" ht="12.75">
      <c r="V241" t="s">
        <v>626</v>
      </c>
    </row>
    <row r="242" ht="12.75">
      <c r="W242" t="s">
        <v>634</v>
      </c>
    </row>
    <row r="243" ht="12.75">
      <c r="V243" t="s">
        <v>638</v>
      </c>
    </row>
    <row r="244" ht="12.75">
      <c r="W244" t="s">
        <v>642</v>
      </c>
    </row>
    <row r="245" ht="12.75">
      <c r="W245" t="s">
        <v>645</v>
      </c>
    </row>
    <row r="246" ht="12.75">
      <c r="V246" t="s">
        <v>378</v>
      </c>
    </row>
    <row r="247" ht="12.75">
      <c r="W247" t="s">
        <v>389</v>
      </c>
    </row>
    <row r="248" ht="12.75">
      <c r="V248" t="s">
        <v>393</v>
      </c>
    </row>
    <row r="249" ht="12.75">
      <c r="W249" t="s">
        <v>397</v>
      </c>
    </row>
    <row r="250" ht="12.75">
      <c r="V250" t="s">
        <v>420</v>
      </c>
    </row>
    <row r="251" ht="12.75">
      <c r="W251" t="s">
        <v>447</v>
      </c>
    </row>
    <row r="252" ht="12.75">
      <c r="W252" t="s">
        <v>468</v>
      </c>
    </row>
    <row r="253" ht="12.75">
      <c r="V253" s="2" t="s">
        <v>472</v>
      </c>
    </row>
    <row r="254" ht="12.75">
      <c r="V254" t="s">
        <v>476</v>
      </c>
    </row>
    <row r="255" ht="12.75">
      <c r="V255" t="s">
        <v>480</v>
      </c>
    </row>
    <row r="256" ht="12.75">
      <c r="V256" t="s">
        <v>484</v>
      </c>
    </row>
    <row r="257" ht="12.75">
      <c r="V257" t="s">
        <v>1263</v>
      </c>
    </row>
    <row r="258" ht="12.75">
      <c r="W258" t="s">
        <v>493</v>
      </c>
    </row>
    <row r="259" ht="12.75">
      <c r="V259" t="s">
        <v>497</v>
      </c>
    </row>
    <row r="260" ht="12.75">
      <c r="V260" t="s">
        <v>521</v>
      </c>
    </row>
    <row r="261" ht="12.75">
      <c r="V261" t="s">
        <v>525</v>
      </c>
    </row>
    <row r="262" ht="12.75">
      <c r="V262" t="s">
        <v>535</v>
      </c>
    </row>
    <row r="263" ht="12.75">
      <c r="V263" t="s">
        <v>752</v>
      </c>
    </row>
    <row r="264" ht="12.75">
      <c r="V264" t="s">
        <v>588</v>
      </c>
    </row>
    <row r="265" ht="12.75">
      <c r="V265" t="s">
        <v>592</v>
      </c>
    </row>
    <row r="266" ht="12.75">
      <c r="V266" t="s">
        <v>1297</v>
      </c>
    </row>
    <row r="267" ht="12.75">
      <c r="V267" t="s">
        <v>736</v>
      </c>
    </row>
    <row r="268" ht="12.75">
      <c r="V268" t="s">
        <v>604</v>
      </c>
    </row>
    <row r="269" ht="12.75">
      <c r="V269" t="s">
        <v>1866</v>
      </c>
    </row>
    <row r="270" ht="12.75">
      <c r="V270" t="s">
        <v>611</v>
      </c>
    </row>
    <row r="271" ht="12.75">
      <c r="W271" t="s">
        <v>614</v>
      </c>
    </row>
    <row r="272" ht="12.75">
      <c r="V272" t="s">
        <v>618</v>
      </c>
    </row>
    <row r="273" ht="12.75">
      <c r="V273" t="s">
        <v>623</v>
      </c>
    </row>
    <row r="274" ht="12.75">
      <c r="V274" t="s">
        <v>627</v>
      </c>
    </row>
    <row r="275" ht="12.75">
      <c r="V275" t="s">
        <v>929</v>
      </c>
    </row>
    <row r="276" ht="12.75">
      <c r="V276" t="s">
        <v>639</v>
      </c>
    </row>
    <row r="277" ht="12.75">
      <c r="W277" t="s">
        <v>1346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3"/>
  <sheetViews>
    <sheetView workbookViewId="0" topLeftCell="E60">
      <selection activeCell="I78" sqref="I78"/>
    </sheetView>
  </sheetViews>
  <sheetFormatPr defaultColWidth="9.140625" defaultRowHeight="12.75"/>
  <cols>
    <col min="1" max="3" width="9.7109375" style="0" customWidth="1"/>
    <col min="4" max="4" width="9.57421875" style="0" customWidth="1"/>
    <col min="5" max="5" width="10.421875" style="0" customWidth="1"/>
    <col min="6" max="6" width="17.7109375" style="0" customWidth="1"/>
    <col min="7" max="8" width="6.7109375" style="0" customWidth="1"/>
    <col min="9" max="9" width="10.7109375" style="0" customWidth="1"/>
    <col min="10" max="10" width="6.7109375" style="0" customWidth="1"/>
    <col min="11" max="11" width="9.7109375" style="0" customWidth="1"/>
    <col min="12" max="12" width="6.7109375" style="0" customWidth="1"/>
    <col min="13" max="13" width="9.7109375" style="0" customWidth="1"/>
    <col min="14" max="14" width="6.7109375" style="0" customWidth="1"/>
    <col min="15" max="15" width="9.7109375" style="0" customWidth="1"/>
    <col min="16" max="19" width="6.7109375" style="0" customWidth="1"/>
    <col min="20" max="20" width="17.7109375" style="0" customWidth="1"/>
    <col min="21" max="22" width="9.7109375" style="0" customWidth="1"/>
    <col min="23" max="23" width="10.00390625" style="0" customWidth="1"/>
    <col min="24" max="24" width="10.7109375" style="0" customWidth="1"/>
    <col min="25" max="25" width="11.421875" style="0" customWidth="1"/>
    <col min="26" max="26" width="16.7109375" style="0" customWidth="1"/>
    <col min="27" max="27" width="11.7109375" style="0" customWidth="1"/>
    <col min="28" max="28" width="5.7109375" style="0" customWidth="1"/>
    <col min="29" max="29" width="9.7109375" style="0" customWidth="1"/>
    <col min="30" max="30" width="6.00390625" style="0" customWidth="1"/>
    <col min="31" max="31" width="7.57421875" style="0" customWidth="1"/>
    <col min="32" max="32" width="6.140625" style="0" customWidth="1"/>
    <col min="33" max="33" width="5.57421875" style="0" customWidth="1"/>
    <col min="34" max="34" width="6.8515625" style="0" customWidth="1"/>
    <col min="35" max="35" width="5.7109375" style="0" customWidth="1"/>
    <col min="36" max="36" width="39.28125" style="0" customWidth="1"/>
    <col min="39" max="39" width="11.7109375" style="0" customWidth="1"/>
  </cols>
  <sheetData>
    <row r="1" spans="1:36" ht="12.75">
      <c r="A1" t="s">
        <v>1066</v>
      </c>
      <c r="B1" t="s">
        <v>1067</v>
      </c>
      <c r="C1" t="s">
        <v>1068</v>
      </c>
      <c r="D1" t="s">
        <v>1069</v>
      </c>
      <c r="E1" t="s">
        <v>1070</v>
      </c>
      <c r="F1" t="s">
        <v>1071</v>
      </c>
      <c r="G1" t="s">
        <v>1072</v>
      </c>
      <c r="J1" t="s">
        <v>1073</v>
      </c>
      <c r="L1" t="s">
        <v>1074</v>
      </c>
      <c r="N1" t="s">
        <v>1075</v>
      </c>
      <c r="P1" t="s">
        <v>1076</v>
      </c>
      <c r="U1" t="s">
        <v>1077</v>
      </c>
      <c r="V1" t="s">
        <v>1078</v>
      </c>
      <c r="W1" t="s">
        <v>1079</v>
      </c>
      <c r="X1" t="s">
        <v>1080</v>
      </c>
      <c r="Y1" t="s">
        <v>1081</v>
      </c>
      <c r="Z1" t="s">
        <v>1082</v>
      </c>
      <c r="AA1" t="s">
        <v>1083</v>
      </c>
      <c r="AC1" t="s">
        <v>1084</v>
      </c>
      <c r="AD1" t="s">
        <v>1085</v>
      </c>
      <c r="AE1" t="s">
        <v>1086</v>
      </c>
      <c r="AF1" t="s">
        <v>1087</v>
      </c>
      <c r="AG1" t="s">
        <v>1088</v>
      </c>
      <c r="AH1" t="s">
        <v>1089</v>
      </c>
      <c r="AI1" t="s">
        <v>1090</v>
      </c>
      <c r="AJ1" t="s">
        <v>1082</v>
      </c>
    </row>
    <row r="2" spans="1:36" ht="12.75">
      <c r="A2" t="s">
        <v>1091</v>
      </c>
      <c r="E2" t="s">
        <v>1092</v>
      </c>
      <c r="G2" t="s">
        <v>1093</v>
      </c>
      <c r="H2" t="s">
        <v>1094</v>
      </c>
      <c r="I2" t="s">
        <v>1095</v>
      </c>
      <c r="J2" t="s">
        <v>1096</v>
      </c>
      <c r="K2" t="s">
        <v>1084</v>
      </c>
      <c r="L2" t="s">
        <v>1096</v>
      </c>
      <c r="M2" t="s">
        <v>1084</v>
      </c>
      <c r="N2" t="s">
        <v>1096</v>
      </c>
      <c r="O2" t="s">
        <v>1084</v>
      </c>
      <c r="P2" t="s">
        <v>1093</v>
      </c>
      <c r="Q2" t="s">
        <v>1094</v>
      </c>
      <c r="R2" t="s">
        <v>1097</v>
      </c>
      <c r="S2" t="s">
        <v>1098</v>
      </c>
      <c r="T2" t="s">
        <v>1095</v>
      </c>
      <c r="AC2" t="s">
        <v>1099</v>
      </c>
      <c r="AD2">
        <v>0</v>
      </c>
      <c r="AE2">
        <v>0</v>
      </c>
      <c r="AF2">
        <f>+G189</f>
        <v>89</v>
      </c>
      <c r="AG2">
        <v>0</v>
      </c>
      <c r="AH2">
        <v>0</v>
      </c>
      <c r="AI2">
        <f aca="true" t="shared" si="0" ref="AI2:AI17">+AD2+AE2+AF2+AG2+AH2</f>
        <v>89</v>
      </c>
      <c r="AJ2" t="s">
        <v>1100</v>
      </c>
    </row>
    <row r="3" spans="1:36" ht="12.75">
      <c r="A3" t="s">
        <v>1101</v>
      </c>
      <c r="B3" t="s">
        <v>1101</v>
      </c>
      <c r="C3" t="s">
        <v>1101</v>
      </c>
      <c r="D3" t="s">
        <v>1102</v>
      </c>
      <c r="E3" t="s">
        <v>1103</v>
      </c>
      <c r="F3" t="s">
        <v>1104</v>
      </c>
      <c r="G3">
        <v>10</v>
      </c>
      <c r="H3">
        <v>0</v>
      </c>
      <c r="I3" t="s">
        <v>656</v>
      </c>
      <c r="J3">
        <v>10</v>
      </c>
      <c r="K3" t="s">
        <v>656</v>
      </c>
      <c r="L3">
        <v>5</v>
      </c>
      <c r="M3" t="s">
        <v>656</v>
      </c>
      <c r="N3">
        <v>0</v>
      </c>
      <c r="P3">
        <v>4</v>
      </c>
      <c r="Q3">
        <v>4</v>
      </c>
      <c r="R3">
        <v>4</v>
      </c>
      <c r="S3">
        <v>34</v>
      </c>
      <c r="T3" t="s">
        <v>1107</v>
      </c>
      <c r="U3" t="s">
        <v>1108</v>
      </c>
      <c r="V3" t="s">
        <v>1109</v>
      </c>
      <c r="W3" t="s">
        <v>1110</v>
      </c>
      <c r="X3" t="s">
        <v>1111</v>
      </c>
      <c r="Y3" t="s">
        <v>1112</v>
      </c>
      <c r="AC3" t="s">
        <v>1113</v>
      </c>
      <c r="AD3">
        <v>0</v>
      </c>
      <c r="AE3">
        <v>0</v>
      </c>
      <c r="AF3">
        <v>0</v>
      </c>
      <c r="AG3">
        <v>30</v>
      </c>
      <c r="AH3">
        <v>0</v>
      </c>
      <c r="AI3">
        <f t="shared" si="0"/>
        <v>30</v>
      </c>
      <c r="AJ3" t="s">
        <v>1114</v>
      </c>
    </row>
    <row r="4" spans="1:36" ht="12.75">
      <c r="A4" t="s">
        <v>1101</v>
      </c>
      <c r="B4" t="s">
        <v>1101</v>
      </c>
      <c r="C4" t="s">
        <v>1115</v>
      </c>
      <c r="D4" t="s">
        <v>1102</v>
      </c>
      <c r="E4" t="s">
        <v>1103</v>
      </c>
      <c r="F4" t="s">
        <v>1104</v>
      </c>
      <c r="G4">
        <v>10</v>
      </c>
      <c r="H4">
        <v>0</v>
      </c>
      <c r="I4" t="s">
        <v>1116</v>
      </c>
      <c r="J4">
        <v>10</v>
      </c>
      <c r="K4" t="s">
        <v>1116</v>
      </c>
      <c r="L4">
        <v>5</v>
      </c>
      <c r="M4" t="s">
        <v>1116</v>
      </c>
      <c r="N4">
        <v>0</v>
      </c>
      <c r="P4">
        <v>4</v>
      </c>
      <c r="Q4">
        <v>4</v>
      </c>
      <c r="R4">
        <v>4</v>
      </c>
      <c r="S4">
        <v>0</v>
      </c>
      <c r="T4" t="s">
        <v>1117</v>
      </c>
      <c r="U4" t="s">
        <v>1118</v>
      </c>
      <c r="V4" t="s">
        <v>1109</v>
      </c>
      <c r="W4" t="s">
        <v>1110</v>
      </c>
      <c r="X4" t="s">
        <v>1111</v>
      </c>
      <c r="Y4" t="s">
        <v>1112</v>
      </c>
      <c r="Z4" t="s">
        <v>1119</v>
      </c>
      <c r="AC4" t="s">
        <v>1120</v>
      </c>
      <c r="AD4">
        <v>0</v>
      </c>
      <c r="AE4">
        <f>+Q95</f>
        <v>2</v>
      </c>
      <c r="AF4">
        <v>0</v>
      </c>
      <c r="AG4">
        <v>0</v>
      </c>
      <c r="AH4">
        <v>6</v>
      </c>
      <c r="AI4">
        <f t="shared" si="0"/>
        <v>8</v>
      </c>
      <c r="AJ4" t="s">
        <v>1121</v>
      </c>
    </row>
    <row r="5" spans="1:36" ht="12.75">
      <c r="A5" t="s">
        <v>1101</v>
      </c>
      <c r="B5" t="s">
        <v>1101</v>
      </c>
      <c r="C5" t="s">
        <v>1122</v>
      </c>
      <c r="D5" t="s">
        <v>1102</v>
      </c>
      <c r="E5" t="s">
        <v>1103</v>
      </c>
      <c r="F5" t="s">
        <v>1104</v>
      </c>
      <c r="G5">
        <v>12</v>
      </c>
      <c r="H5">
        <v>0</v>
      </c>
      <c r="I5" t="s">
        <v>1123</v>
      </c>
      <c r="J5">
        <v>12</v>
      </c>
      <c r="K5" t="s">
        <v>1123</v>
      </c>
      <c r="L5">
        <v>8</v>
      </c>
      <c r="M5" t="s">
        <v>1123</v>
      </c>
      <c r="N5">
        <v>0</v>
      </c>
      <c r="P5">
        <v>0</v>
      </c>
      <c r="Q5">
        <v>0</v>
      </c>
      <c r="R5">
        <v>0</v>
      </c>
      <c r="S5">
        <v>0</v>
      </c>
      <c r="U5" t="s">
        <v>1124</v>
      </c>
      <c r="V5" t="s">
        <v>1109</v>
      </c>
      <c r="W5" t="s">
        <v>1110</v>
      </c>
      <c r="X5" t="s">
        <v>1111</v>
      </c>
      <c r="Y5" t="s">
        <v>1112</v>
      </c>
      <c r="Z5" t="s">
        <v>1125</v>
      </c>
      <c r="AC5" t="s">
        <v>1126</v>
      </c>
      <c r="AD5">
        <f>+J157</f>
        <v>6</v>
      </c>
      <c r="AE5">
        <v>0</v>
      </c>
      <c r="AF5">
        <v>0</v>
      </c>
      <c r="AG5">
        <v>0</v>
      </c>
      <c r="AH5">
        <v>0</v>
      </c>
      <c r="AI5">
        <f t="shared" si="0"/>
        <v>6</v>
      </c>
      <c r="AJ5" t="s">
        <v>1127</v>
      </c>
    </row>
    <row r="6" spans="1:36" ht="12.75">
      <c r="A6" t="s">
        <v>1128</v>
      </c>
      <c r="B6" t="s">
        <v>1129</v>
      </c>
      <c r="C6" t="s">
        <v>1130</v>
      </c>
      <c r="D6" t="s">
        <v>1102</v>
      </c>
      <c r="E6" t="s">
        <v>1131</v>
      </c>
      <c r="F6" t="s">
        <v>1132</v>
      </c>
      <c r="G6">
        <v>10</v>
      </c>
      <c r="H6">
        <v>0</v>
      </c>
      <c r="I6" t="s">
        <v>1133</v>
      </c>
      <c r="J6">
        <v>10</v>
      </c>
      <c r="K6" t="s">
        <v>1133</v>
      </c>
      <c r="L6">
        <v>5</v>
      </c>
      <c r="M6" t="s">
        <v>1133</v>
      </c>
      <c r="N6">
        <v>0</v>
      </c>
      <c r="P6">
        <v>4</v>
      </c>
      <c r="Q6">
        <v>20</v>
      </c>
      <c r="R6">
        <v>8</v>
      </c>
      <c r="S6">
        <v>8</v>
      </c>
      <c r="T6" t="s">
        <v>1134</v>
      </c>
      <c r="U6" t="s">
        <v>1135</v>
      </c>
      <c r="V6" t="s">
        <v>1136</v>
      </c>
      <c r="W6" t="s">
        <v>1137</v>
      </c>
      <c r="X6" t="s">
        <v>1111</v>
      </c>
      <c r="Y6" t="s">
        <v>1112</v>
      </c>
      <c r="Z6" t="s">
        <v>1138</v>
      </c>
      <c r="AC6" t="s">
        <v>1139</v>
      </c>
      <c r="AD6">
        <f>+G158</f>
        <v>6</v>
      </c>
      <c r="AE6">
        <v>0</v>
      </c>
      <c r="AF6">
        <f>+B189</f>
        <v>182</v>
      </c>
      <c r="AG6">
        <v>0</v>
      </c>
      <c r="AH6">
        <v>0</v>
      </c>
      <c r="AI6">
        <f t="shared" si="0"/>
        <v>188</v>
      </c>
      <c r="AJ6" t="s">
        <v>1140</v>
      </c>
    </row>
    <row r="7" spans="1:36" ht="12.75">
      <c r="A7" t="s">
        <v>1128</v>
      </c>
      <c r="B7" t="s">
        <v>1129</v>
      </c>
      <c r="C7" t="s">
        <v>1141</v>
      </c>
      <c r="D7" t="s">
        <v>1102</v>
      </c>
      <c r="E7" t="s">
        <v>1131</v>
      </c>
      <c r="F7" t="s">
        <v>1142</v>
      </c>
      <c r="G7">
        <v>10</v>
      </c>
      <c r="H7">
        <v>0</v>
      </c>
      <c r="I7" t="s">
        <v>1116</v>
      </c>
      <c r="J7">
        <v>10</v>
      </c>
      <c r="K7" t="s">
        <v>1116</v>
      </c>
      <c r="L7">
        <v>5</v>
      </c>
      <c r="M7" t="s">
        <v>1116</v>
      </c>
      <c r="N7">
        <v>0</v>
      </c>
      <c r="P7">
        <v>0</v>
      </c>
      <c r="Q7">
        <v>0</v>
      </c>
      <c r="R7">
        <v>0</v>
      </c>
      <c r="S7">
        <v>0</v>
      </c>
      <c r="U7" t="s">
        <v>1143</v>
      </c>
      <c r="V7" t="s">
        <v>1142</v>
      </c>
      <c r="W7" t="s">
        <v>1142</v>
      </c>
      <c r="X7" t="s">
        <v>1142</v>
      </c>
      <c r="Y7" t="s">
        <v>1144</v>
      </c>
      <c r="Z7" t="s">
        <v>1145</v>
      </c>
      <c r="AC7" t="s">
        <v>1146</v>
      </c>
      <c r="AD7">
        <v>0</v>
      </c>
      <c r="AE7">
        <v>0</v>
      </c>
      <c r="AF7">
        <f>+C189</f>
        <v>18</v>
      </c>
      <c r="AG7">
        <v>0</v>
      </c>
      <c r="AH7">
        <v>0</v>
      </c>
      <c r="AI7">
        <f t="shared" si="0"/>
        <v>18</v>
      </c>
      <c r="AJ7" t="s">
        <v>1147</v>
      </c>
    </row>
    <row r="8" spans="1:36" ht="12.75">
      <c r="A8" t="s">
        <v>1128</v>
      </c>
      <c r="B8" t="s">
        <v>1129</v>
      </c>
      <c r="C8" t="s">
        <v>1148</v>
      </c>
      <c r="D8" t="s">
        <v>1102</v>
      </c>
      <c r="E8" t="s">
        <v>1131</v>
      </c>
      <c r="F8" t="s">
        <v>1132</v>
      </c>
      <c r="G8">
        <v>10</v>
      </c>
      <c r="H8">
        <v>0</v>
      </c>
      <c r="I8" t="s">
        <v>1106</v>
      </c>
      <c r="J8">
        <v>10</v>
      </c>
      <c r="K8" t="s">
        <v>1106</v>
      </c>
      <c r="L8">
        <v>5</v>
      </c>
      <c r="M8" t="s">
        <v>1106</v>
      </c>
      <c r="N8">
        <v>0</v>
      </c>
      <c r="P8">
        <v>0</v>
      </c>
      <c r="Q8">
        <v>0</v>
      </c>
      <c r="R8">
        <v>0</v>
      </c>
      <c r="S8">
        <v>0</v>
      </c>
      <c r="U8" t="s">
        <v>1149</v>
      </c>
      <c r="V8" t="s">
        <v>1136</v>
      </c>
      <c r="W8" t="s">
        <v>1137</v>
      </c>
      <c r="X8" t="s">
        <v>1111</v>
      </c>
      <c r="Y8" t="s">
        <v>1112</v>
      </c>
      <c r="Z8" t="s">
        <v>1150</v>
      </c>
      <c r="AC8" t="s">
        <v>1151</v>
      </c>
      <c r="AD8">
        <v>0</v>
      </c>
      <c r="AE8">
        <v>0</v>
      </c>
      <c r="AF8">
        <f>+D189</f>
        <v>49</v>
      </c>
      <c r="AG8">
        <v>0</v>
      </c>
      <c r="AH8">
        <v>0</v>
      </c>
      <c r="AI8">
        <f t="shared" si="0"/>
        <v>49</v>
      </c>
      <c r="AJ8" t="s">
        <v>1147</v>
      </c>
    </row>
    <row r="9" spans="1:36" ht="12.75">
      <c r="A9" t="s">
        <v>1152</v>
      </c>
      <c r="B9" t="s">
        <v>1153</v>
      </c>
      <c r="C9" t="s">
        <v>1128</v>
      </c>
      <c r="D9" t="s">
        <v>1102</v>
      </c>
      <c r="E9" t="s">
        <v>1154</v>
      </c>
      <c r="F9" t="s">
        <v>1155</v>
      </c>
      <c r="G9">
        <v>10</v>
      </c>
      <c r="H9">
        <v>0</v>
      </c>
      <c r="I9" t="s">
        <v>1133</v>
      </c>
      <c r="J9">
        <v>10</v>
      </c>
      <c r="K9" t="s">
        <v>1133</v>
      </c>
      <c r="L9">
        <v>5</v>
      </c>
      <c r="M9" t="s">
        <v>1133</v>
      </c>
      <c r="N9">
        <v>0</v>
      </c>
      <c r="P9">
        <v>3</v>
      </c>
      <c r="Q9">
        <v>4</v>
      </c>
      <c r="R9">
        <v>4</v>
      </c>
      <c r="S9">
        <v>16</v>
      </c>
      <c r="T9" t="s">
        <v>1156</v>
      </c>
      <c r="U9" t="s">
        <v>1157</v>
      </c>
      <c r="V9" t="s">
        <v>1158</v>
      </c>
      <c r="W9" t="s">
        <v>1159</v>
      </c>
      <c r="X9" t="s">
        <v>1111</v>
      </c>
      <c r="Y9" t="s">
        <v>1160</v>
      </c>
      <c r="Z9" t="s">
        <v>1161</v>
      </c>
      <c r="AA9" t="s">
        <v>1162</v>
      </c>
      <c r="AC9" t="s">
        <v>1163</v>
      </c>
      <c r="AD9">
        <v>0</v>
      </c>
      <c r="AE9">
        <v>0</v>
      </c>
      <c r="AF9">
        <f>+E189</f>
        <v>16</v>
      </c>
      <c r="AG9">
        <v>0</v>
      </c>
      <c r="AH9">
        <v>0</v>
      </c>
      <c r="AI9">
        <f t="shared" si="0"/>
        <v>16</v>
      </c>
      <c r="AJ9" t="s">
        <v>1147</v>
      </c>
    </row>
    <row r="10" spans="1:36" ht="12.75">
      <c r="A10" t="s">
        <v>1152</v>
      </c>
      <c r="B10" t="s">
        <v>1153</v>
      </c>
      <c r="C10" t="s">
        <v>1152</v>
      </c>
      <c r="D10" t="s">
        <v>1102</v>
      </c>
      <c r="E10" t="s">
        <v>1154</v>
      </c>
      <c r="F10" t="s">
        <v>1164</v>
      </c>
      <c r="G10">
        <v>12</v>
      </c>
      <c r="H10">
        <v>2</v>
      </c>
      <c r="I10" t="s">
        <v>1165</v>
      </c>
      <c r="J10">
        <v>12</v>
      </c>
      <c r="K10" t="s">
        <v>1166</v>
      </c>
      <c r="L10">
        <v>12</v>
      </c>
      <c r="M10" t="s">
        <v>1166</v>
      </c>
      <c r="N10">
        <v>0</v>
      </c>
      <c r="P10">
        <v>4</v>
      </c>
      <c r="Q10">
        <v>8</v>
      </c>
      <c r="R10">
        <v>0</v>
      </c>
      <c r="S10">
        <v>0</v>
      </c>
      <c r="T10" t="s">
        <v>1167</v>
      </c>
      <c r="U10" t="s">
        <v>1168</v>
      </c>
      <c r="V10" t="s">
        <v>1169</v>
      </c>
      <c r="W10" t="s">
        <v>1170</v>
      </c>
      <c r="X10" t="s">
        <v>1111</v>
      </c>
      <c r="Y10" t="s">
        <v>1171</v>
      </c>
      <c r="AC10" t="s">
        <v>1172</v>
      </c>
      <c r="AD10">
        <v>0</v>
      </c>
      <c r="AE10">
        <v>0</v>
      </c>
      <c r="AF10">
        <f>+F189</f>
        <v>14</v>
      </c>
      <c r="AG10">
        <v>0</v>
      </c>
      <c r="AH10">
        <v>0</v>
      </c>
      <c r="AI10">
        <f t="shared" si="0"/>
        <v>14</v>
      </c>
      <c r="AJ10" t="s">
        <v>1147</v>
      </c>
    </row>
    <row r="11" spans="1:36" ht="12.75">
      <c r="A11" t="s">
        <v>1152</v>
      </c>
      <c r="B11" t="s">
        <v>1153</v>
      </c>
      <c r="C11" t="s">
        <v>1173</v>
      </c>
      <c r="D11" t="s">
        <v>1102</v>
      </c>
      <c r="E11" t="s">
        <v>1154</v>
      </c>
      <c r="F11" t="s">
        <v>1155</v>
      </c>
      <c r="G11">
        <v>10</v>
      </c>
      <c r="H11">
        <v>0</v>
      </c>
      <c r="I11" t="s">
        <v>1106</v>
      </c>
      <c r="J11">
        <v>10</v>
      </c>
      <c r="K11" t="s">
        <v>1106</v>
      </c>
      <c r="L11">
        <v>5</v>
      </c>
      <c r="M11" t="s">
        <v>1106</v>
      </c>
      <c r="N11">
        <v>0</v>
      </c>
      <c r="P11">
        <v>0</v>
      </c>
      <c r="Q11">
        <v>0</v>
      </c>
      <c r="R11">
        <v>0</v>
      </c>
      <c r="S11">
        <v>0</v>
      </c>
      <c r="U11" t="s">
        <v>1174</v>
      </c>
      <c r="V11" t="s">
        <v>1158</v>
      </c>
      <c r="W11" t="s">
        <v>1159</v>
      </c>
      <c r="X11" t="s">
        <v>1111</v>
      </c>
      <c r="Y11" t="s">
        <v>1160</v>
      </c>
      <c r="Z11" t="s">
        <v>1161</v>
      </c>
      <c r="AA11" t="s">
        <v>1162</v>
      </c>
      <c r="AC11" t="s">
        <v>1175</v>
      </c>
      <c r="AD11">
        <v>0</v>
      </c>
      <c r="AE11">
        <v>0</v>
      </c>
      <c r="AF11">
        <f>+H189</f>
        <v>14</v>
      </c>
      <c r="AG11">
        <v>0</v>
      </c>
      <c r="AH11">
        <v>0</v>
      </c>
      <c r="AI11">
        <f t="shared" si="0"/>
        <v>14</v>
      </c>
      <c r="AJ11" t="s">
        <v>1176</v>
      </c>
    </row>
    <row r="12" spans="1:36" ht="12.75">
      <c r="A12" t="s">
        <v>1101</v>
      </c>
      <c r="B12" t="s">
        <v>1177</v>
      </c>
      <c r="C12" t="s">
        <v>1178</v>
      </c>
      <c r="D12" t="s">
        <v>1102</v>
      </c>
      <c r="E12" t="s">
        <v>1103</v>
      </c>
      <c r="F12" t="s">
        <v>1179</v>
      </c>
      <c r="G12">
        <v>10</v>
      </c>
      <c r="H12">
        <v>0</v>
      </c>
      <c r="I12" t="s">
        <v>1116</v>
      </c>
      <c r="J12">
        <v>10</v>
      </c>
      <c r="K12" t="s">
        <v>1116</v>
      </c>
      <c r="L12">
        <v>5</v>
      </c>
      <c r="M12" t="s">
        <v>1116</v>
      </c>
      <c r="N12">
        <v>0</v>
      </c>
      <c r="P12">
        <v>4</v>
      </c>
      <c r="Q12">
        <v>8</v>
      </c>
      <c r="R12">
        <v>24</v>
      </c>
      <c r="S12">
        <v>1</v>
      </c>
      <c r="T12" t="s">
        <v>1180</v>
      </c>
      <c r="U12" t="s">
        <v>1181</v>
      </c>
      <c r="V12" t="s">
        <v>1182</v>
      </c>
      <c r="W12" t="s">
        <v>1183</v>
      </c>
      <c r="X12" t="s">
        <v>1111</v>
      </c>
      <c r="Y12" t="s">
        <v>1112</v>
      </c>
      <c r="Z12" t="s">
        <v>1184</v>
      </c>
      <c r="AC12" t="s">
        <v>1185</v>
      </c>
      <c r="AD12">
        <f>+L157</f>
        <v>4</v>
      </c>
      <c r="AE12">
        <v>0</v>
      </c>
      <c r="AF12">
        <v>0</v>
      </c>
      <c r="AG12">
        <v>0</v>
      </c>
      <c r="AH12">
        <v>0</v>
      </c>
      <c r="AI12">
        <f t="shared" si="0"/>
        <v>4</v>
      </c>
      <c r="AJ12" t="s">
        <v>1127</v>
      </c>
    </row>
    <row r="13" spans="1:36" ht="12.75">
      <c r="A13" t="s">
        <v>1101</v>
      </c>
      <c r="B13" t="s">
        <v>1177</v>
      </c>
      <c r="C13" t="s">
        <v>1186</v>
      </c>
      <c r="D13" t="s">
        <v>1102</v>
      </c>
      <c r="E13" t="s">
        <v>1103</v>
      </c>
      <c r="F13" t="s">
        <v>1179</v>
      </c>
      <c r="G13">
        <v>12</v>
      </c>
      <c r="H13">
        <v>12</v>
      </c>
      <c r="I13" t="s">
        <v>1282</v>
      </c>
      <c r="J13">
        <v>12</v>
      </c>
      <c r="K13" t="s">
        <v>1283</v>
      </c>
      <c r="L13">
        <v>12</v>
      </c>
      <c r="M13" t="s">
        <v>1283</v>
      </c>
      <c r="N13">
        <v>0</v>
      </c>
      <c r="P13">
        <v>0</v>
      </c>
      <c r="Q13">
        <v>0</v>
      </c>
      <c r="R13">
        <v>0</v>
      </c>
      <c r="S13">
        <v>0</v>
      </c>
      <c r="U13" t="s">
        <v>1189</v>
      </c>
      <c r="V13" t="s">
        <v>1182</v>
      </c>
      <c r="W13" t="s">
        <v>1183</v>
      </c>
      <c r="X13" t="s">
        <v>1111</v>
      </c>
      <c r="Y13" t="s">
        <v>1112</v>
      </c>
      <c r="Z13" t="s">
        <v>1190</v>
      </c>
      <c r="AC13" t="s">
        <v>657</v>
      </c>
      <c r="AD13">
        <v>40</v>
      </c>
      <c r="AE13">
        <f>+S3+Q6+S9+Q10+R12+R15+R18+Q24+Q29+Q30+Q31+Q32+Q36+P39+R42+Q43+Q45+Q48+R54+S57+R68+Q72+Q74+Q75+Q78+S84+Q89+S90+P93+Q96+Q99+R103+Q104+Q107+Q113+Q117+Q118+Q120+Q127+SUM(P142:P147)+Q19+Q22+Q26+Q35+Q46+Q51+Q55+Q64+Q67+Q73+Q87+Q115+Q130+SUM(P131:P141)+P149+P150+P151+P153+P154+P155+P160-40</f>
        <v>1662</v>
      </c>
      <c r="AF13">
        <v>0</v>
      </c>
      <c r="AG13">
        <v>0</v>
      </c>
      <c r="AH13">
        <v>152</v>
      </c>
      <c r="AI13">
        <f t="shared" si="0"/>
        <v>1854</v>
      </c>
      <c r="AJ13" t="s">
        <v>1192</v>
      </c>
    </row>
    <row r="14" spans="1:36" ht="12.75">
      <c r="A14" t="s">
        <v>1101</v>
      </c>
      <c r="B14" t="s">
        <v>1177</v>
      </c>
      <c r="C14" t="s">
        <v>1193</v>
      </c>
      <c r="D14" t="s">
        <v>1102</v>
      </c>
      <c r="E14" t="s">
        <v>1103</v>
      </c>
      <c r="F14" t="s">
        <v>1179</v>
      </c>
      <c r="G14">
        <v>12</v>
      </c>
      <c r="H14">
        <v>0</v>
      </c>
      <c r="I14" t="s">
        <v>1194</v>
      </c>
      <c r="J14">
        <v>12</v>
      </c>
      <c r="K14" t="s">
        <v>1194</v>
      </c>
      <c r="L14">
        <v>8</v>
      </c>
      <c r="M14" t="s">
        <v>1194</v>
      </c>
      <c r="N14">
        <v>0</v>
      </c>
      <c r="P14">
        <v>0</v>
      </c>
      <c r="Q14">
        <v>0</v>
      </c>
      <c r="R14">
        <v>0</v>
      </c>
      <c r="S14">
        <v>0</v>
      </c>
      <c r="U14" t="s">
        <v>1195</v>
      </c>
      <c r="V14" t="s">
        <v>1182</v>
      </c>
      <c r="W14" t="s">
        <v>1183</v>
      </c>
      <c r="X14" t="s">
        <v>1111</v>
      </c>
      <c r="Y14" t="s">
        <v>1112</v>
      </c>
      <c r="Z14" t="s">
        <v>1125</v>
      </c>
      <c r="AC14" t="s">
        <v>1196</v>
      </c>
      <c r="AD14">
        <v>0</v>
      </c>
      <c r="AE14">
        <f>+L142</f>
        <v>10</v>
      </c>
      <c r="AF14">
        <v>0</v>
      </c>
      <c r="AG14">
        <v>0</v>
      </c>
      <c r="AH14">
        <v>0</v>
      </c>
      <c r="AI14">
        <f t="shared" si="0"/>
        <v>10</v>
      </c>
      <c r="AJ14" t="s">
        <v>1197</v>
      </c>
    </row>
    <row r="15" spans="1:36" ht="12.75">
      <c r="A15" t="s">
        <v>1152</v>
      </c>
      <c r="B15" t="s">
        <v>1141</v>
      </c>
      <c r="C15" t="s">
        <v>1198</v>
      </c>
      <c r="D15" t="s">
        <v>1199</v>
      </c>
      <c r="E15" t="s">
        <v>1200</v>
      </c>
      <c r="F15" t="s">
        <v>1201</v>
      </c>
      <c r="G15">
        <v>10</v>
      </c>
      <c r="H15">
        <v>5</v>
      </c>
      <c r="I15" t="s">
        <v>1202</v>
      </c>
      <c r="J15">
        <v>10</v>
      </c>
      <c r="K15" t="s">
        <v>1203</v>
      </c>
      <c r="L15">
        <v>10</v>
      </c>
      <c r="M15" t="s">
        <v>1203</v>
      </c>
      <c r="N15">
        <v>0</v>
      </c>
      <c r="P15">
        <v>12</v>
      </c>
      <c r="Q15">
        <v>12</v>
      </c>
      <c r="R15">
        <v>24</v>
      </c>
      <c r="S15">
        <v>1</v>
      </c>
      <c r="T15" t="s">
        <v>1204</v>
      </c>
      <c r="U15" t="s">
        <v>1205</v>
      </c>
      <c r="V15" t="s">
        <v>1206</v>
      </c>
      <c r="W15" t="s">
        <v>1207</v>
      </c>
      <c r="X15" t="s">
        <v>1142</v>
      </c>
      <c r="Y15" t="s">
        <v>1112</v>
      </c>
      <c r="AC15" t="s">
        <v>1208</v>
      </c>
      <c r="AD15">
        <f>+G47+J47</f>
        <v>20</v>
      </c>
      <c r="AE15">
        <f>J142+J35</f>
        <v>20</v>
      </c>
      <c r="AF15">
        <v>0</v>
      </c>
      <c r="AG15">
        <v>0</v>
      </c>
      <c r="AH15">
        <f>+L47</f>
        <v>5</v>
      </c>
      <c r="AI15">
        <f t="shared" si="0"/>
        <v>45</v>
      </c>
      <c r="AJ15" t="s">
        <v>1209</v>
      </c>
    </row>
    <row r="16" spans="1:36" ht="12.75">
      <c r="A16" t="s">
        <v>1152</v>
      </c>
      <c r="B16" t="s">
        <v>1141</v>
      </c>
      <c r="C16" t="s">
        <v>1228</v>
      </c>
      <c r="D16" t="s">
        <v>1199</v>
      </c>
      <c r="E16" t="s">
        <v>1200</v>
      </c>
      <c r="F16" t="s">
        <v>1201</v>
      </c>
      <c r="G16">
        <v>10</v>
      </c>
      <c r="H16">
        <v>5</v>
      </c>
      <c r="I16" t="s">
        <v>1229</v>
      </c>
      <c r="J16">
        <v>10</v>
      </c>
      <c r="K16" t="s">
        <v>1229</v>
      </c>
      <c r="L16">
        <v>10</v>
      </c>
      <c r="M16" t="s">
        <v>1229</v>
      </c>
      <c r="N16">
        <v>0</v>
      </c>
      <c r="P16">
        <v>0</v>
      </c>
      <c r="Q16">
        <v>0</v>
      </c>
      <c r="R16">
        <v>0</v>
      </c>
      <c r="S16">
        <v>0</v>
      </c>
      <c r="U16" t="s">
        <v>1230</v>
      </c>
      <c r="V16" t="s">
        <v>1206</v>
      </c>
      <c r="W16" t="s">
        <v>1207</v>
      </c>
      <c r="X16" t="s">
        <v>1142</v>
      </c>
      <c r="Y16" t="s">
        <v>1112</v>
      </c>
      <c r="AC16" t="s">
        <v>1231</v>
      </c>
      <c r="AD16">
        <v>0</v>
      </c>
      <c r="AE16">
        <v>0</v>
      </c>
      <c r="AF16">
        <v>0</v>
      </c>
      <c r="AG16">
        <v>0</v>
      </c>
      <c r="AH16">
        <v>110</v>
      </c>
      <c r="AI16">
        <f t="shared" si="0"/>
        <v>110</v>
      </c>
      <c r="AJ16" t="s">
        <v>1232</v>
      </c>
    </row>
    <row r="17" spans="1:36" ht="12.75">
      <c r="A17" t="s">
        <v>1152</v>
      </c>
      <c r="B17" t="s">
        <v>1141</v>
      </c>
      <c r="C17" t="s">
        <v>1233</v>
      </c>
      <c r="D17" t="s">
        <v>1199</v>
      </c>
      <c r="E17" t="s">
        <v>1200</v>
      </c>
      <c r="F17" t="s">
        <v>1201</v>
      </c>
      <c r="G17">
        <v>10</v>
      </c>
      <c r="H17">
        <v>5</v>
      </c>
      <c r="I17" t="s">
        <v>1234</v>
      </c>
      <c r="J17">
        <v>10</v>
      </c>
      <c r="K17" t="s">
        <v>1235</v>
      </c>
      <c r="L17">
        <v>10</v>
      </c>
      <c r="M17" t="s">
        <v>1236</v>
      </c>
      <c r="N17">
        <v>0</v>
      </c>
      <c r="P17">
        <v>0</v>
      </c>
      <c r="Q17">
        <v>0</v>
      </c>
      <c r="R17">
        <v>0</v>
      </c>
      <c r="S17">
        <v>0</v>
      </c>
      <c r="U17" t="s">
        <v>1237</v>
      </c>
      <c r="V17" t="s">
        <v>1206</v>
      </c>
      <c r="W17" t="s">
        <v>1207</v>
      </c>
      <c r="X17" t="s">
        <v>1142</v>
      </c>
      <c r="Y17" t="s">
        <v>1112</v>
      </c>
      <c r="AC17" t="s">
        <v>1238</v>
      </c>
      <c r="AD17">
        <v>0</v>
      </c>
      <c r="AE17">
        <f>+G60+J60+L60+N60</f>
        <v>40</v>
      </c>
      <c r="AF17">
        <v>0</v>
      </c>
      <c r="AG17">
        <v>0</v>
      </c>
      <c r="AH17">
        <v>0</v>
      </c>
      <c r="AI17">
        <f t="shared" si="0"/>
        <v>40</v>
      </c>
      <c r="AJ17" t="s">
        <v>1270</v>
      </c>
    </row>
    <row r="18" spans="1:36" ht="12.75">
      <c r="A18" t="s">
        <v>1271</v>
      </c>
      <c r="B18" t="s">
        <v>1148</v>
      </c>
      <c r="C18" t="s">
        <v>1272</v>
      </c>
      <c r="D18" t="s">
        <v>1102</v>
      </c>
      <c r="E18" t="s">
        <v>1273</v>
      </c>
      <c r="F18" t="s">
        <v>1274</v>
      </c>
      <c r="G18">
        <v>12</v>
      </c>
      <c r="H18">
        <v>0</v>
      </c>
      <c r="I18" t="s">
        <v>1194</v>
      </c>
      <c r="J18">
        <v>12</v>
      </c>
      <c r="K18" t="s">
        <v>1194</v>
      </c>
      <c r="L18">
        <v>8</v>
      </c>
      <c r="M18" t="s">
        <v>1194</v>
      </c>
      <c r="N18">
        <v>0</v>
      </c>
      <c r="P18">
        <v>12</v>
      </c>
      <c r="Q18">
        <v>12</v>
      </c>
      <c r="R18">
        <v>24</v>
      </c>
      <c r="S18">
        <v>1</v>
      </c>
      <c r="T18" t="s">
        <v>1275</v>
      </c>
      <c r="U18" t="s">
        <v>1276</v>
      </c>
      <c r="V18" t="s">
        <v>1277</v>
      </c>
      <c r="W18" t="s">
        <v>1278</v>
      </c>
      <c r="X18" t="s">
        <v>1111</v>
      </c>
      <c r="Y18" t="s">
        <v>1112</v>
      </c>
      <c r="Z18" t="s">
        <v>1125</v>
      </c>
      <c r="AC18" t="s">
        <v>1279</v>
      </c>
      <c r="AD18">
        <v>0</v>
      </c>
      <c r="AE18">
        <f>+P60+P67+P71+P24+P32+P99</f>
        <v>32</v>
      </c>
      <c r="AF18">
        <v>0</v>
      </c>
      <c r="AG18">
        <v>0</v>
      </c>
      <c r="AH18">
        <v>60</v>
      </c>
      <c r="AI18">
        <f aca="true" t="shared" si="1" ref="AI18:AI33">+AD18+AE18+AF18+AG18+AH18</f>
        <v>92</v>
      </c>
      <c r="AJ18" t="s">
        <v>1280</v>
      </c>
    </row>
    <row r="19" spans="1:36" ht="12.75">
      <c r="A19" t="s">
        <v>1271</v>
      </c>
      <c r="B19" t="s">
        <v>1148</v>
      </c>
      <c r="C19" t="s">
        <v>1281</v>
      </c>
      <c r="D19" t="s">
        <v>1102</v>
      </c>
      <c r="E19" t="s">
        <v>1273</v>
      </c>
      <c r="F19" t="s">
        <v>1273</v>
      </c>
      <c r="G19">
        <v>10</v>
      </c>
      <c r="H19">
        <v>0</v>
      </c>
      <c r="I19" t="s">
        <v>1106</v>
      </c>
      <c r="J19">
        <v>10</v>
      </c>
      <c r="K19" t="s">
        <v>1106</v>
      </c>
      <c r="L19">
        <v>5</v>
      </c>
      <c r="M19" t="s">
        <v>1106</v>
      </c>
      <c r="N19">
        <v>0</v>
      </c>
      <c r="P19">
        <v>4</v>
      </c>
      <c r="Q19">
        <v>12</v>
      </c>
      <c r="R19">
        <v>0</v>
      </c>
      <c r="S19">
        <v>0</v>
      </c>
      <c r="T19" t="s">
        <v>1284</v>
      </c>
      <c r="U19" t="s">
        <v>1285</v>
      </c>
      <c r="V19" t="s">
        <v>1312</v>
      </c>
      <c r="W19" t="s">
        <v>1313</v>
      </c>
      <c r="X19" t="s">
        <v>1314</v>
      </c>
      <c r="Y19" t="s">
        <v>1171</v>
      </c>
      <c r="AC19" t="s">
        <v>1315</v>
      </c>
      <c r="AD19">
        <v>0</v>
      </c>
      <c r="AE19">
        <f>+S130</f>
        <v>2</v>
      </c>
      <c r="AF19">
        <v>0</v>
      </c>
      <c r="AG19">
        <v>0</v>
      </c>
      <c r="AH19">
        <v>58</v>
      </c>
      <c r="AI19">
        <f t="shared" si="1"/>
        <v>60</v>
      </c>
      <c r="AJ19" t="s">
        <v>1316</v>
      </c>
    </row>
    <row r="20" spans="1:36" ht="12.75">
      <c r="A20" t="s">
        <v>1271</v>
      </c>
      <c r="B20" t="s">
        <v>1148</v>
      </c>
      <c r="C20" t="s">
        <v>1317</v>
      </c>
      <c r="D20" t="s">
        <v>1102</v>
      </c>
      <c r="E20" t="s">
        <v>1273</v>
      </c>
      <c r="F20" t="s">
        <v>1274</v>
      </c>
      <c r="G20">
        <v>12</v>
      </c>
      <c r="H20">
        <v>12</v>
      </c>
      <c r="I20" t="s">
        <v>1282</v>
      </c>
      <c r="J20">
        <v>12</v>
      </c>
      <c r="K20" t="s">
        <v>1283</v>
      </c>
      <c r="L20">
        <v>12</v>
      </c>
      <c r="M20" t="s">
        <v>1283</v>
      </c>
      <c r="N20">
        <v>0</v>
      </c>
      <c r="P20">
        <v>0</v>
      </c>
      <c r="Q20">
        <v>0</v>
      </c>
      <c r="R20">
        <v>0</v>
      </c>
      <c r="S20">
        <v>0</v>
      </c>
      <c r="U20" t="s">
        <v>1318</v>
      </c>
      <c r="V20" t="s">
        <v>1277</v>
      </c>
      <c r="W20" t="s">
        <v>1278</v>
      </c>
      <c r="X20" t="s">
        <v>1111</v>
      </c>
      <c r="Y20" t="s">
        <v>1112</v>
      </c>
      <c r="Z20" t="s">
        <v>1190</v>
      </c>
      <c r="AC20" t="s">
        <v>1319</v>
      </c>
      <c r="AD20">
        <f>G99+G102</f>
        <v>20</v>
      </c>
      <c r="AE20">
        <v>0</v>
      </c>
      <c r="AF20">
        <v>0</v>
      </c>
      <c r="AG20">
        <v>0</v>
      </c>
      <c r="AH20">
        <v>20</v>
      </c>
      <c r="AI20">
        <f t="shared" si="1"/>
        <v>40</v>
      </c>
      <c r="AJ20" t="s">
        <v>1320</v>
      </c>
    </row>
    <row r="21" spans="1:36" ht="12.75">
      <c r="A21" t="s">
        <v>1271</v>
      </c>
      <c r="B21" t="s">
        <v>1148</v>
      </c>
      <c r="C21" t="s">
        <v>1321</v>
      </c>
      <c r="D21" t="s">
        <v>1102</v>
      </c>
      <c r="E21" t="s">
        <v>1273</v>
      </c>
      <c r="F21" t="s">
        <v>1274</v>
      </c>
      <c r="G21">
        <v>10</v>
      </c>
      <c r="H21">
        <v>0</v>
      </c>
      <c r="I21" t="s">
        <v>1133</v>
      </c>
      <c r="J21">
        <v>10</v>
      </c>
      <c r="K21" t="s">
        <v>1133</v>
      </c>
      <c r="L21">
        <v>5</v>
      </c>
      <c r="M21" t="s">
        <v>1133</v>
      </c>
      <c r="N21">
        <v>0</v>
      </c>
      <c r="P21">
        <v>0</v>
      </c>
      <c r="Q21">
        <v>0</v>
      </c>
      <c r="R21">
        <v>0</v>
      </c>
      <c r="S21">
        <v>0</v>
      </c>
      <c r="U21" t="s">
        <v>1322</v>
      </c>
      <c r="V21" t="s">
        <v>1277</v>
      </c>
      <c r="W21" t="s">
        <v>1278</v>
      </c>
      <c r="X21" t="s">
        <v>1111</v>
      </c>
      <c r="Y21" t="s">
        <v>1112</v>
      </c>
      <c r="Z21" t="s">
        <v>1323</v>
      </c>
      <c r="AC21" t="s">
        <v>1324</v>
      </c>
      <c r="AD21">
        <f>+G24+J24+G34+J34</f>
        <v>40</v>
      </c>
      <c r="AE21">
        <v>0</v>
      </c>
      <c r="AF21">
        <v>0</v>
      </c>
      <c r="AG21">
        <v>0</v>
      </c>
      <c r="AH21">
        <v>0</v>
      </c>
      <c r="AI21">
        <f t="shared" si="1"/>
        <v>40</v>
      </c>
      <c r="AJ21" t="s">
        <v>1325</v>
      </c>
    </row>
    <row r="22" spans="1:36" ht="12.75">
      <c r="A22" t="s">
        <v>1101</v>
      </c>
      <c r="B22" t="s">
        <v>1128</v>
      </c>
      <c r="C22" t="s">
        <v>1326</v>
      </c>
      <c r="D22" t="s">
        <v>1102</v>
      </c>
      <c r="E22" t="s">
        <v>1103</v>
      </c>
      <c r="F22" t="s">
        <v>1327</v>
      </c>
      <c r="G22">
        <v>12</v>
      </c>
      <c r="H22">
        <v>0</v>
      </c>
      <c r="I22" t="s">
        <v>1328</v>
      </c>
      <c r="J22">
        <v>12</v>
      </c>
      <c r="K22" t="s">
        <v>1328</v>
      </c>
      <c r="L22">
        <v>7</v>
      </c>
      <c r="M22" t="s">
        <v>1328</v>
      </c>
      <c r="N22">
        <v>0</v>
      </c>
      <c r="P22">
        <v>8</v>
      </c>
      <c r="Q22">
        <v>24</v>
      </c>
      <c r="R22">
        <v>12</v>
      </c>
      <c r="S22">
        <v>12</v>
      </c>
      <c r="T22" t="s">
        <v>1329</v>
      </c>
      <c r="U22" t="s">
        <v>1330</v>
      </c>
      <c r="V22" t="s">
        <v>1331</v>
      </c>
      <c r="W22" t="s">
        <v>1332</v>
      </c>
      <c r="X22" t="s">
        <v>1111</v>
      </c>
      <c r="Y22" t="s">
        <v>1160</v>
      </c>
      <c r="Z22" t="s">
        <v>1333</v>
      </c>
      <c r="AC22" t="s">
        <v>1334</v>
      </c>
      <c r="AD22">
        <f>+G26+J26+G101+J101+G32+J32</f>
        <v>60</v>
      </c>
      <c r="AE22">
        <v>0</v>
      </c>
      <c r="AF22">
        <v>0</v>
      </c>
      <c r="AG22">
        <v>0</v>
      </c>
      <c r="AH22">
        <v>0</v>
      </c>
      <c r="AI22">
        <f t="shared" si="1"/>
        <v>60</v>
      </c>
      <c r="AJ22" t="s">
        <v>1325</v>
      </c>
    </row>
    <row r="23" spans="1:36" ht="12.75">
      <c r="A23" t="s">
        <v>1101</v>
      </c>
      <c r="B23" t="s">
        <v>1128</v>
      </c>
      <c r="C23" t="s">
        <v>1335</v>
      </c>
      <c r="D23" t="s">
        <v>1102</v>
      </c>
      <c r="E23" t="s">
        <v>1103</v>
      </c>
      <c r="F23" t="s">
        <v>1336</v>
      </c>
      <c r="G23">
        <v>12</v>
      </c>
      <c r="H23">
        <v>12</v>
      </c>
      <c r="I23" t="s">
        <v>1187</v>
      </c>
      <c r="J23">
        <v>12</v>
      </c>
      <c r="K23" t="s">
        <v>1188</v>
      </c>
      <c r="L23">
        <v>12</v>
      </c>
      <c r="M23" t="s">
        <v>1188</v>
      </c>
      <c r="N23">
        <v>0</v>
      </c>
      <c r="P23">
        <v>0</v>
      </c>
      <c r="Q23">
        <v>0</v>
      </c>
      <c r="R23">
        <v>0</v>
      </c>
      <c r="S23">
        <v>0</v>
      </c>
      <c r="U23" t="s">
        <v>1353</v>
      </c>
      <c r="V23" t="s">
        <v>1354</v>
      </c>
      <c r="W23" t="s">
        <v>1355</v>
      </c>
      <c r="X23" t="s">
        <v>1111</v>
      </c>
      <c r="Y23" t="s">
        <v>1160</v>
      </c>
      <c r="Z23" t="s">
        <v>1356</v>
      </c>
      <c r="AC23" t="s">
        <v>1357</v>
      </c>
      <c r="AD23">
        <f>+H33+H100+H25</f>
        <v>6</v>
      </c>
      <c r="AE23">
        <v>0</v>
      </c>
      <c r="AF23">
        <v>0</v>
      </c>
      <c r="AG23">
        <v>0</v>
      </c>
      <c r="AH23">
        <v>0</v>
      </c>
      <c r="AI23">
        <f t="shared" si="1"/>
        <v>6</v>
      </c>
      <c r="AJ23" t="s">
        <v>1358</v>
      </c>
    </row>
    <row r="24" spans="1:36" ht="12.75">
      <c r="A24" t="s">
        <v>1178</v>
      </c>
      <c r="B24" t="s">
        <v>1152</v>
      </c>
      <c r="C24" t="s">
        <v>1359</v>
      </c>
      <c r="D24" t="s">
        <v>1360</v>
      </c>
      <c r="E24" t="s">
        <v>1361</v>
      </c>
      <c r="F24" t="s">
        <v>1362</v>
      </c>
      <c r="G24">
        <v>10</v>
      </c>
      <c r="H24">
        <v>0</v>
      </c>
      <c r="I24" t="s">
        <v>1324</v>
      </c>
      <c r="J24">
        <v>10</v>
      </c>
      <c r="K24" t="s">
        <v>1324</v>
      </c>
      <c r="L24">
        <v>0</v>
      </c>
      <c r="N24">
        <v>0</v>
      </c>
      <c r="P24">
        <v>4</v>
      </c>
      <c r="Q24">
        <v>20</v>
      </c>
      <c r="R24">
        <v>1</v>
      </c>
      <c r="S24">
        <v>0</v>
      </c>
      <c r="T24" t="s">
        <v>1363</v>
      </c>
      <c r="U24" t="s">
        <v>1364</v>
      </c>
      <c r="V24" t="s">
        <v>1365</v>
      </c>
      <c r="W24" t="s">
        <v>1366</v>
      </c>
      <c r="X24" t="s">
        <v>1314</v>
      </c>
      <c r="Y24" t="s">
        <v>1112</v>
      </c>
      <c r="Z24" t="s">
        <v>1367</v>
      </c>
      <c r="AC24" t="s">
        <v>1368</v>
      </c>
      <c r="AD24">
        <f>+G25+G33+G100</f>
        <v>24</v>
      </c>
      <c r="AE24">
        <v>0</v>
      </c>
      <c r="AF24">
        <v>0</v>
      </c>
      <c r="AG24">
        <v>0</v>
      </c>
      <c r="AH24">
        <v>0</v>
      </c>
      <c r="AI24">
        <f t="shared" si="1"/>
        <v>24</v>
      </c>
      <c r="AJ24" t="s">
        <v>1369</v>
      </c>
    </row>
    <row r="25" spans="1:36" ht="12.75">
      <c r="A25" t="s">
        <v>1178</v>
      </c>
      <c r="B25" t="s">
        <v>1152</v>
      </c>
      <c r="C25" t="s">
        <v>1370</v>
      </c>
      <c r="D25" t="s">
        <v>1371</v>
      </c>
      <c r="E25" t="s">
        <v>1361</v>
      </c>
      <c r="F25" t="s">
        <v>1362</v>
      </c>
      <c r="G25">
        <v>8</v>
      </c>
      <c r="H25">
        <v>2</v>
      </c>
      <c r="I25" t="s">
        <v>1372</v>
      </c>
      <c r="J25">
        <v>0</v>
      </c>
      <c r="L25">
        <v>0</v>
      </c>
      <c r="N25">
        <v>0</v>
      </c>
      <c r="P25">
        <v>0</v>
      </c>
      <c r="Q25">
        <v>0</v>
      </c>
      <c r="R25">
        <v>0</v>
      </c>
      <c r="S25">
        <v>0</v>
      </c>
      <c r="U25" t="s">
        <v>1373</v>
      </c>
      <c r="V25" t="s">
        <v>1365</v>
      </c>
      <c r="W25" t="s">
        <v>1366</v>
      </c>
      <c r="X25" t="s">
        <v>1314</v>
      </c>
      <c r="Y25" t="s">
        <v>1112</v>
      </c>
      <c r="Z25" t="s">
        <v>1374</v>
      </c>
      <c r="AC25" t="s">
        <v>1375</v>
      </c>
      <c r="AD25">
        <f>+G149+J149+L149+N149</f>
        <v>40</v>
      </c>
      <c r="AE25">
        <v>0</v>
      </c>
      <c r="AF25">
        <v>0</v>
      </c>
      <c r="AG25">
        <v>0</v>
      </c>
      <c r="AH25">
        <f>+H149</f>
        <v>7</v>
      </c>
      <c r="AI25">
        <f t="shared" si="1"/>
        <v>47</v>
      </c>
      <c r="AJ25" t="s">
        <v>1376</v>
      </c>
    </row>
    <row r="26" spans="1:36" ht="12.75">
      <c r="A26" t="s">
        <v>1178</v>
      </c>
      <c r="B26" t="s">
        <v>1152</v>
      </c>
      <c r="C26" t="s">
        <v>1377</v>
      </c>
      <c r="D26" t="s">
        <v>1360</v>
      </c>
      <c r="E26" t="s">
        <v>1361</v>
      </c>
      <c r="F26" t="s">
        <v>1362</v>
      </c>
      <c r="G26">
        <v>10</v>
      </c>
      <c r="H26">
        <v>0</v>
      </c>
      <c r="I26" t="s">
        <v>1334</v>
      </c>
      <c r="J26">
        <v>10</v>
      </c>
      <c r="K26" t="s">
        <v>1334</v>
      </c>
      <c r="L26">
        <v>0</v>
      </c>
      <c r="N26">
        <v>0</v>
      </c>
      <c r="P26">
        <v>0</v>
      </c>
      <c r="Q26">
        <v>0</v>
      </c>
      <c r="R26">
        <v>0</v>
      </c>
      <c r="S26">
        <v>0</v>
      </c>
      <c r="U26" t="s">
        <v>1378</v>
      </c>
      <c r="V26" t="s">
        <v>1365</v>
      </c>
      <c r="W26" t="s">
        <v>1366</v>
      </c>
      <c r="X26" t="s">
        <v>1314</v>
      </c>
      <c r="Y26" t="s">
        <v>1112</v>
      </c>
      <c r="Z26" t="s">
        <v>1379</v>
      </c>
      <c r="AC26" t="s">
        <v>1380</v>
      </c>
      <c r="AD26">
        <f>+J39</f>
        <v>12</v>
      </c>
      <c r="AE26">
        <v>0</v>
      </c>
      <c r="AF26">
        <v>0</v>
      </c>
      <c r="AG26">
        <v>0</v>
      </c>
      <c r="AH26">
        <v>0</v>
      </c>
      <c r="AI26">
        <f t="shared" si="1"/>
        <v>12</v>
      </c>
      <c r="AJ26" t="s">
        <v>1381</v>
      </c>
    </row>
    <row r="27" spans="1:36" ht="12.75">
      <c r="A27" t="s">
        <v>1178</v>
      </c>
      <c r="B27" t="s">
        <v>1152</v>
      </c>
      <c r="C27" t="s">
        <v>1382</v>
      </c>
      <c r="D27" t="s">
        <v>1360</v>
      </c>
      <c r="E27" t="s">
        <v>1361</v>
      </c>
      <c r="F27" t="s">
        <v>1383</v>
      </c>
      <c r="G27">
        <v>0</v>
      </c>
      <c r="H27">
        <v>0</v>
      </c>
      <c r="I27" t="s">
        <v>1334</v>
      </c>
      <c r="J27">
        <v>0</v>
      </c>
      <c r="K27" t="s">
        <v>1324</v>
      </c>
      <c r="L27">
        <v>0</v>
      </c>
      <c r="M27" t="s">
        <v>1368</v>
      </c>
      <c r="N27">
        <v>0</v>
      </c>
      <c r="P27">
        <v>0</v>
      </c>
      <c r="Q27">
        <v>0</v>
      </c>
      <c r="R27">
        <v>0</v>
      </c>
      <c r="S27">
        <v>0</v>
      </c>
      <c r="U27" t="s">
        <v>1388</v>
      </c>
      <c r="V27" t="s">
        <v>1389</v>
      </c>
      <c r="W27" t="s">
        <v>1390</v>
      </c>
      <c r="X27" t="s">
        <v>1314</v>
      </c>
      <c r="Y27" t="s">
        <v>1171</v>
      </c>
      <c r="Z27" t="s">
        <v>1391</v>
      </c>
      <c r="AC27" t="s">
        <v>1392</v>
      </c>
      <c r="AD27">
        <v>0</v>
      </c>
      <c r="AE27">
        <v>0</v>
      </c>
      <c r="AF27">
        <v>0</v>
      </c>
      <c r="AG27">
        <v>0</v>
      </c>
      <c r="AH27">
        <v>10</v>
      </c>
      <c r="AI27">
        <f t="shared" si="1"/>
        <v>10</v>
      </c>
      <c r="AJ27" t="s">
        <v>1393</v>
      </c>
    </row>
    <row r="28" spans="1:36" ht="12.75">
      <c r="A28" t="s">
        <v>1178</v>
      </c>
      <c r="B28" t="s">
        <v>1152</v>
      </c>
      <c r="C28" t="s">
        <v>1394</v>
      </c>
      <c r="D28" t="s">
        <v>1395</v>
      </c>
      <c r="E28" t="s">
        <v>1361</v>
      </c>
      <c r="F28" t="s">
        <v>1362</v>
      </c>
      <c r="G28">
        <v>8</v>
      </c>
      <c r="H28">
        <v>2</v>
      </c>
      <c r="I28" t="s">
        <v>1396</v>
      </c>
      <c r="J28">
        <v>10</v>
      </c>
      <c r="K28" t="s">
        <v>1397</v>
      </c>
      <c r="L28">
        <v>4</v>
      </c>
      <c r="M28" t="s">
        <v>1398</v>
      </c>
      <c r="N28">
        <v>0</v>
      </c>
      <c r="P28">
        <v>0</v>
      </c>
      <c r="Q28">
        <v>0</v>
      </c>
      <c r="R28">
        <v>0</v>
      </c>
      <c r="S28">
        <v>0</v>
      </c>
      <c r="U28" t="s">
        <v>1399</v>
      </c>
      <c r="V28" t="s">
        <v>1365</v>
      </c>
      <c r="W28" t="s">
        <v>1366</v>
      </c>
      <c r="X28" t="s">
        <v>1111</v>
      </c>
      <c r="Y28" t="s">
        <v>1112</v>
      </c>
      <c r="Z28" t="s">
        <v>1400</v>
      </c>
      <c r="AC28" t="s">
        <v>1401</v>
      </c>
      <c r="AD28">
        <f>+L93</f>
        <v>2</v>
      </c>
      <c r="AE28">
        <v>0</v>
      </c>
      <c r="AF28">
        <v>0</v>
      </c>
      <c r="AG28">
        <v>0</v>
      </c>
      <c r="AH28">
        <v>18</v>
      </c>
      <c r="AI28">
        <f t="shared" si="1"/>
        <v>20</v>
      </c>
      <c r="AJ28" t="s">
        <v>1402</v>
      </c>
    </row>
    <row r="29" spans="1:36" ht="12.75">
      <c r="A29" t="s">
        <v>1128</v>
      </c>
      <c r="B29" t="s">
        <v>1403</v>
      </c>
      <c r="C29" t="s">
        <v>1404</v>
      </c>
      <c r="D29" t="s">
        <v>1102</v>
      </c>
      <c r="E29" t="s">
        <v>1131</v>
      </c>
      <c r="F29" t="s">
        <v>1427</v>
      </c>
      <c r="G29">
        <v>12</v>
      </c>
      <c r="H29">
        <v>0</v>
      </c>
      <c r="I29" t="s">
        <v>1428</v>
      </c>
      <c r="J29">
        <v>12</v>
      </c>
      <c r="K29" t="s">
        <v>1428</v>
      </c>
      <c r="L29">
        <v>6</v>
      </c>
      <c r="M29" s="1" t="s">
        <v>1428</v>
      </c>
      <c r="N29" s="1">
        <v>0</v>
      </c>
      <c r="O29" s="1"/>
      <c r="P29">
        <v>4</v>
      </c>
      <c r="Q29">
        <v>10</v>
      </c>
      <c r="R29">
        <v>1</v>
      </c>
      <c r="S29">
        <v>0</v>
      </c>
      <c r="T29" t="s">
        <v>1429</v>
      </c>
      <c r="U29" t="s">
        <v>1430</v>
      </c>
      <c r="V29" t="s">
        <v>1431</v>
      </c>
      <c r="W29" t="s">
        <v>1432</v>
      </c>
      <c r="X29" t="s">
        <v>1111</v>
      </c>
      <c r="Y29" t="s">
        <v>1171</v>
      </c>
      <c r="Z29" t="s">
        <v>1433</v>
      </c>
      <c r="AC29" t="s">
        <v>1434</v>
      </c>
      <c r="AD29">
        <f>+J95</f>
        <v>20</v>
      </c>
      <c r="AE29">
        <v>0</v>
      </c>
      <c r="AF29">
        <v>0</v>
      </c>
      <c r="AG29">
        <v>0</v>
      </c>
      <c r="AH29">
        <v>0</v>
      </c>
      <c r="AI29">
        <f t="shared" si="1"/>
        <v>20</v>
      </c>
      <c r="AJ29" t="s">
        <v>1393</v>
      </c>
    </row>
    <row r="30" spans="1:36" ht="12.75">
      <c r="A30" t="s">
        <v>1128</v>
      </c>
      <c r="B30" t="s">
        <v>1173</v>
      </c>
      <c r="C30" t="s">
        <v>1435</v>
      </c>
      <c r="D30" t="s">
        <v>1102</v>
      </c>
      <c r="E30" t="s">
        <v>1131</v>
      </c>
      <c r="F30" t="s">
        <v>1436</v>
      </c>
      <c r="G30">
        <v>12</v>
      </c>
      <c r="H30">
        <v>11</v>
      </c>
      <c r="I30" t="s">
        <v>1445</v>
      </c>
      <c r="J30">
        <v>12</v>
      </c>
      <c r="K30" t="s">
        <v>1446</v>
      </c>
      <c r="L30">
        <v>12</v>
      </c>
      <c r="M30" t="s">
        <v>1446</v>
      </c>
      <c r="N30">
        <v>0</v>
      </c>
      <c r="P30">
        <v>4</v>
      </c>
      <c r="Q30">
        <v>12</v>
      </c>
      <c r="R30">
        <v>1</v>
      </c>
      <c r="S30">
        <v>0</v>
      </c>
      <c r="T30" t="s">
        <v>1437</v>
      </c>
      <c r="U30" t="s">
        <v>1438</v>
      </c>
      <c r="V30" t="s">
        <v>1439</v>
      </c>
      <c r="W30" t="s">
        <v>1440</v>
      </c>
      <c r="X30" t="s">
        <v>1111</v>
      </c>
      <c r="Y30" t="s">
        <v>1171</v>
      </c>
      <c r="Z30" t="s">
        <v>1190</v>
      </c>
      <c r="AC30" t="s">
        <v>1441</v>
      </c>
      <c r="AD30">
        <v>4</v>
      </c>
      <c r="AE30">
        <v>0</v>
      </c>
      <c r="AF30">
        <v>0</v>
      </c>
      <c r="AG30">
        <v>0</v>
      </c>
      <c r="AH30">
        <v>0</v>
      </c>
      <c r="AI30">
        <f t="shared" si="1"/>
        <v>4</v>
      </c>
      <c r="AJ30" t="s">
        <v>1442</v>
      </c>
    </row>
    <row r="31" spans="1:36" ht="12.75">
      <c r="A31" t="s">
        <v>1128</v>
      </c>
      <c r="B31" t="s">
        <v>1173</v>
      </c>
      <c r="C31" t="s">
        <v>1443</v>
      </c>
      <c r="D31" t="s">
        <v>1102</v>
      </c>
      <c r="E31" t="s">
        <v>1131</v>
      </c>
      <c r="F31" t="s">
        <v>1444</v>
      </c>
      <c r="G31">
        <v>12</v>
      </c>
      <c r="H31">
        <v>0</v>
      </c>
      <c r="I31" t="s">
        <v>1428</v>
      </c>
      <c r="J31">
        <v>12</v>
      </c>
      <c r="K31" t="s">
        <v>1428</v>
      </c>
      <c r="L31">
        <v>6</v>
      </c>
      <c r="M31" t="s">
        <v>1428</v>
      </c>
      <c r="N31">
        <v>0</v>
      </c>
      <c r="P31">
        <v>4</v>
      </c>
      <c r="Q31">
        <v>12</v>
      </c>
      <c r="R31">
        <v>1</v>
      </c>
      <c r="S31">
        <v>0</v>
      </c>
      <c r="T31" t="s">
        <v>1447</v>
      </c>
      <c r="U31" t="s">
        <v>1448</v>
      </c>
      <c r="V31" t="s">
        <v>1449</v>
      </c>
      <c r="X31" t="s">
        <v>1111</v>
      </c>
      <c r="Y31" t="s">
        <v>1144</v>
      </c>
      <c r="Z31" t="s">
        <v>1450</v>
      </c>
      <c r="AC31" t="s">
        <v>1398</v>
      </c>
      <c r="AD31">
        <f>+L28</f>
        <v>4</v>
      </c>
      <c r="AE31">
        <v>0</v>
      </c>
      <c r="AF31">
        <v>0</v>
      </c>
      <c r="AG31">
        <v>0</v>
      </c>
      <c r="AH31">
        <v>0</v>
      </c>
      <c r="AI31">
        <f t="shared" si="1"/>
        <v>4</v>
      </c>
      <c r="AJ31" t="s">
        <v>1395</v>
      </c>
    </row>
    <row r="32" spans="1:36" ht="12.75">
      <c r="A32" t="s">
        <v>1152</v>
      </c>
      <c r="B32" t="s">
        <v>1178</v>
      </c>
      <c r="C32" t="s">
        <v>1451</v>
      </c>
      <c r="D32" t="s">
        <v>1360</v>
      </c>
      <c r="E32" t="s">
        <v>1154</v>
      </c>
      <c r="F32" t="s">
        <v>1452</v>
      </c>
      <c r="G32">
        <v>10</v>
      </c>
      <c r="H32">
        <v>0</v>
      </c>
      <c r="I32" t="s">
        <v>1334</v>
      </c>
      <c r="J32">
        <v>10</v>
      </c>
      <c r="K32" t="s">
        <v>1334</v>
      </c>
      <c r="L32">
        <v>0</v>
      </c>
      <c r="N32">
        <v>0</v>
      </c>
      <c r="P32">
        <v>4</v>
      </c>
      <c r="Q32">
        <v>20</v>
      </c>
      <c r="R32">
        <v>1</v>
      </c>
      <c r="S32">
        <v>0</v>
      </c>
      <c r="T32" t="s">
        <v>1363</v>
      </c>
      <c r="U32" t="s">
        <v>1453</v>
      </c>
      <c r="V32" t="s">
        <v>1454</v>
      </c>
      <c r="W32" t="s">
        <v>1455</v>
      </c>
      <c r="X32" t="s">
        <v>1314</v>
      </c>
      <c r="Y32" t="s">
        <v>1112</v>
      </c>
      <c r="AC32" t="s">
        <v>1456</v>
      </c>
      <c r="AD32">
        <v>0</v>
      </c>
      <c r="AE32">
        <v>0</v>
      </c>
      <c r="AF32">
        <v>0</v>
      </c>
      <c r="AG32">
        <v>0</v>
      </c>
      <c r="AH32">
        <v>300</v>
      </c>
      <c r="AI32">
        <f t="shared" si="1"/>
        <v>300</v>
      </c>
      <c r="AJ32" t="s">
        <v>1457</v>
      </c>
    </row>
    <row r="33" spans="1:36" ht="12.75">
      <c r="A33" t="s">
        <v>1152</v>
      </c>
      <c r="B33" t="s">
        <v>1178</v>
      </c>
      <c r="C33" t="s">
        <v>1458</v>
      </c>
      <c r="D33" t="s">
        <v>1371</v>
      </c>
      <c r="E33" t="s">
        <v>1154</v>
      </c>
      <c r="F33" t="s">
        <v>1452</v>
      </c>
      <c r="G33">
        <v>8</v>
      </c>
      <c r="H33">
        <v>2</v>
      </c>
      <c r="I33" t="s">
        <v>1372</v>
      </c>
      <c r="J33">
        <v>0</v>
      </c>
      <c r="L33">
        <v>0</v>
      </c>
      <c r="N33">
        <v>0</v>
      </c>
      <c r="P33">
        <v>0</v>
      </c>
      <c r="Q33">
        <v>0</v>
      </c>
      <c r="R33">
        <v>0</v>
      </c>
      <c r="S33">
        <v>0</v>
      </c>
      <c r="U33" t="s">
        <v>1459</v>
      </c>
      <c r="V33" t="s">
        <v>1454</v>
      </c>
      <c r="W33" t="s">
        <v>1455</v>
      </c>
      <c r="X33" t="s">
        <v>1314</v>
      </c>
      <c r="Y33" t="s">
        <v>1112</v>
      </c>
      <c r="AC33" t="s">
        <v>1460</v>
      </c>
      <c r="AD33">
        <f>+R6+Q4+R9+Q18+Q54</f>
        <v>36</v>
      </c>
      <c r="AE33">
        <f>+R22+L35+N35+R51+R60+J89+L89+N89+N160</f>
        <v>162</v>
      </c>
      <c r="AF33">
        <v>0</v>
      </c>
      <c r="AG33">
        <v>0</v>
      </c>
      <c r="AH33">
        <v>52</v>
      </c>
      <c r="AI33">
        <f t="shared" si="1"/>
        <v>250</v>
      </c>
      <c r="AJ33" t="s">
        <v>1461</v>
      </c>
    </row>
    <row r="34" spans="1:36" ht="12.75">
      <c r="A34" t="s">
        <v>1152</v>
      </c>
      <c r="B34" t="s">
        <v>1178</v>
      </c>
      <c r="C34" t="s">
        <v>1462</v>
      </c>
      <c r="D34" t="s">
        <v>1360</v>
      </c>
      <c r="E34" t="s">
        <v>1154</v>
      </c>
      <c r="F34" t="s">
        <v>1452</v>
      </c>
      <c r="G34">
        <v>10</v>
      </c>
      <c r="H34">
        <v>0</v>
      </c>
      <c r="I34" t="s">
        <v>1324</v>
      </c>
      <c r="J34">
        <v>10</v>
      </c>
      <c r="K34" t="s">
        <v>1324</v>
      </c>
      <c r="L34">
        <v>0</v>
      </c>
      <c r="N34">
        <v>0</v>
      </c>
      <c r="P34">
        <v>0</v>
      </c>
      <c r="Q34">
        <v>0</v>
      </c>
      <c r="R34">
        <v>0</v>
      </c>
      <c r="S34">
        <v>0</v>
      </c>
      <c r="U34" t="s">
        <v>1463</v>
      </c>
      <c r="V34" t="s">
        <v>1454</v>
      </c>
      <c r="W34" t="s">
        <v>1455</v>
      </c>
      <c r="X34" t="s">
        <v>1314</v>
      </c>
      <c r="Y34" t="s">
        <v>1112</v>
      </c>
      <c r="AC34" t="s">
        <v>1188</v>
      </c>
      <c r="AD34">
        <f>+S6+Q15+G81+J82+L82+R4+G88+J88+L88+G118+J118+L118</f>
        <v>130</v>
      </c>
      <c r="AE34">
        <f>+G23+J23+L23+G52+J52+L52+N52+G83+J83+L83+G85+J85+L85+G97+J97+L97+G104+J104+L104+G108+J108+L108+G114+J114+L114+G75+G76+G77+J75+J76+J77+L75+L76+L77</f>
        <v>396</v>
      </c>
      <c r="AF34">
        <v>0</v>
      </c>
      <c r="AG34">
        <v>0</v>
      </c>
      <c r="AH34">
        <f>+H23+H52+H75+H76+H77+H82+H46+H85+H88+H97+H104+H108+H114+H118+18</f>
        <v>174</v>
      </c>
      <c r="AI34">
        <f aca="true" t="shared" si="2" ref="AI34:AI49">+AD34+AE34+AF34+AG34+AH34</f>
        <v>700</v>
      </c>
      <c r="AJ34" t="s">
        <v>1464</v>
      </c>
    </row>
    <row r="35" spans="1:36" ht="12.75">
      <c r="A35" t="s">
        <v>1101</v>
      </c>
      <c r="B35" t="s">
        <v>1186</v>
      </c>
      <c r="C35" t="s">
        <v>1465</v>
      </c>
      <c r="D35" t="s">
        <v>1466</v>
      </c>
      <c r="E35" t="s">
        <v>1103</v>
      </c>
      <c r="F35" t="s">
        <v>1142</v>
      </c>
      <c r="G35">
        <v>10</v>
      </c>
      <c r="H35">
        <v>10</v>
      </c>
      <c r="I35" t="s">
        <v>1467</v>
      </c>
      <c r="J35">
        <v>10</v>
      </c>
      <c r="K35" t="s">
        <v>1208</v>
      </c>
      <c r="L35">
        <v>10</v>
      </c>
      <c r="M35" t="s">
        <v>1460</v>
      </c>
      <c r="N35">
        <v>10</v>
      </c>
      <c r="O35" t="s">
        <v>1460</v>
      </c>
      <c r="P35">
        <v>10</v>
      </c>
      <c r="Q35">
        <v>20</v>
      </c>
      <c r="R35">
        <v>10</v>
      </c>
      <c r="S35">
        <v>1</v>
      </c>
      <c r="T35" t="s">
        <v>1469</v>
      </c>
      <c r="U35" t="s">
        <v>1470</v>
      </c>
      <c r="V35" t="s">
        <v>1142</v>
      </c>
      <c r="W35" t="s">
        <v>1142</v>
      </c>
      <c r="X35" t="s">
        <v>1142</v>
      </c>
      <c r="Y35" t="s">
        <v>1142</v>
      </c>
      <c r="Z35" t="s">
        <v>1471</v>
      </c>
      <c r="AC35" t="s">
        <v>1472</v>
      </c>
      <c r="AD35">
        <f>+G48+J48+L48+G105+J105+L105</f>
        <v>72</v>
      </c>
      <c r="AE35">
        <f>+G37+J37+L37+N37+G53+J53+L53+G62+J62+L62+G73+J73</f>
        <v>144</v>
      </c>
      <c r="AF35">
        <v>0</v>
      </c>
      <c r="AG35">
        <v>0</v>
      </c>
      <c r="AH35">
        <f>+H37+H48+H53+H62+H73+H105</f>
        <v>84</v>
      </c>
      <c r="AI35">
        <f t="shared" si="2"/>
        <v>300</v>
      </c>
      <c r="AJ35" t="s">
        <v>1473</v>
      </c>
    </row>
    <row r="36" spans="1:36" ht="12.75">
      <c r="A36" t="s">
        <v>1152</v>
      </c>
      <c r="B36" t="s">
        <v>1193</v>
      </c>
      <c r="C36" t="s">
        <v>1474</v>
      </c>
      <c r="D36" t="s">
        <v>1102</v>
      </c>
      <c r="E36" t="s">
        <v>1200</v>
      </c>
      <c r="F36" t="s">
        <v>1200</v>
      </c>
      <c r="G36">
        <v>12</v>
      </c>
      <c r="H36">
        <v>0</v>
      </c>
      <c r="I36" t="s">
        <v>1328</v>
      </c>
      <c r="J36">
        <v>12</v>
      </c>
      <c r="K36" t="s">
        <v>1328</v>
      </c>
      <c r="L36">
        <v>8</v>
      </c>
      <c r="M36" t="s">
        <v>1328</v>
      </c>
      <c r="N36">
        <v>0</v>
      </c>
      <c r="P36">
        <v>12</v>
      </c>
      <c r="Q36">
        <v>24</v>
      </c>
      <c r="R36">
        <v>0</v>
      </c>
      <c r="S36">
        <v>0</v>
      </c>
      <c r="T36" t="s">
        <v>1284</v>
      </c>
      <c r="U36" t="s">
        <v>1475</v>
      </c>
      <c r="V36" t="s">
        <v>1476</v>
      </c>
      <c r="W36" t="s">
        <v>1477</v>
      </c>
      <c r="X36" t="s">
        <v>1111</v>
      </c>
      <c r="Y36" t="s">
        <v>1112</v>
      </c>
      <c r="Z36" t="s">
        <v>658</v>
      </c>
      <c r="AC36" t="s">
        <v>1478</v>
      </c>
      <c r="AD36">
        <f>+G50+J50+L50+G63+J63+L63+J74+G74+L74+G98+J98</f>
        <v>132</v>
      </c>
      <c r="AE36">
        <f>+G43+J43+L43</f>
        <v>36</v>
      </c>
      <c r="AF36">
        <v>0</v>
      </c>
      <c r="AG36">
        <v>0</v>
      </c>
      <c r="AH36">
        <f>+H43+H50+H63+H74+H98+45+44</f>
        <v>132</v>
      </c>
      <c r="AI36">
        <f t="shared" si="2"/>
        <v>300</v>
      </c>
      <c r="AJ36" t="s">
        <v>1479</v>
      </c>
    </row>
    <row r="37" spans="1:36" ht="12.75">
      <c r="A37" t="s">
        <v>1152</v>
      </c>
      <c r="B37" t="s">
        <v>1193</v>
      </c>
      <c r="C37" t="s">
        <v>1480</v>
      </c>
      <c r="D37" t="s">
        <v>1102</v>
      </c>
      <c r="E37" t="s">
        <v>1200</v>
      </c>
      <c r="F37" t="s">
        <v>1200</v>
      </c>
      <c r="G37">
        <v>12</v>
      </c>
      <c r="H37">
        <v>16</v>
      </c>
      <c r="I37" t="s">
        <v>1481</v>
      </c>
      <c r="J37">
        <v>12</v>
      </c>
      <c r="K37" t="s">
        <v>1472</v>
      </c>
      <c r="L37">
        <v>12</v>
      </c>
      <c r="M37" t="s">
        <v>1472</v>
      </c>
      <c r="N37">
        <v>12</v>
      </c>
      <c r="O37" t="s">
        <v>1472</v>
      </c>
      <c r="P37">
        <v>0</v>
      </c>
      <c r="Q37">
        <v>0</v>
      </c>
      <c r="R37">
        <v>0</v>
      </c>
      <c r="S37">
        <v>0</v>
      </c>
      <c r="U37" t="s">
        <v>1482</v>
      </c>
      <c r="V37" t="s">
        <v>1476</v>
      </c>
      <c r="W37" t="s">
        <v>1477</v>
      </c>
      <c r="X37" t="s">
        <v>1111</v>
      </c>
      <c r="Y37" t="s">
        <v>1112</v>
      </c>
      <c r="Z37" t="s">
        <v>1190</v>
      </c>
      <c r="AC37" t="s">
        <v>1283</v>
      </c>
      <c r="AD37">
        <f>+G59+J59+L59+G106+J106+G119+J119</f>
        <v>84</v>
      </c>
      <c r="AE37">
        <f>+G55+J55+L55+G70+J70+L70+G20+J20+L20+G13+J13+L13+G38+J38+L38</f>
        <v>180</v>
      </c>
      <c r="AF37">
        <v>0</v>
      </c>
      <c r="AG37">
        <v>0</v>
      </c>
      <c r="AH37">
        <f>+H55+H70+H13+H20+H38+H59+H106+H119</f>
        <v>86</v>
      </c>
      <c r="AI37">
        <f t="shared" si="2"/>
        <v>350</v>
      </c>
      <c r="AJ37" t="s">
        <v>1483</v>
      </c>
    </row>
    <row r="38" spans="1:36" ht="12.75">
      <c r="A38" t="s">
        <v>1152</v>
      </c>
      <c r="B38" t="s">
        <v>1193</v>
      </c>
      <c r="C38" t="s">
        <v>1484</v>
      </c>
      <c r="D38" t="s">
        <v>1102</v>
      </c>
      <c r="E38" t="s">
        <v>1200</v>
      </c>
      <c r="F38" t="s">
        <v>1200</v>
      </c>
      <c r="G38">
        <v>12</v>
      </c>
      <c r="H38">
        <v>12</v>
      </c>
      <c r="I38" t="s">
        <v>1282</v>
      </c>
      <c r="J38">
        <v>12</v>
      </c>
      <c r="K38" t="s">
        <v>1283</v>
      </c>
      <c r="L38">
        <v>12</v>
      </c>
      <c r="M38" t="s">
        <v>1283</v>
      </c>
      <c r="N38">
        <v>0</v>
      </c>
      <c r="P38">
        <v>0</v>
      </c>
      <c r="Q38">
        <v>0</v>
      </c>
      <c r="R38">
        <v>0</v>
      </c>
      <c r="S38">
        <v>0</v>
      </c>
      <c r="U38" t="s">
        <v>1485</v>
      </c>
      <c r="V38" t="s">
        <v>1476</v>
      </c>
      <c r="W38" t="s">
        <v>1477</v>
      </c>
      <c r="X38" t="s">
        <v>1111</v>
      </c>
      <c r="Y38" t="s">
        <v>1112</v>
      </c>
      <c r="Z38" t="s">
        <v>1190</v>
      </c>
      <c r="AC38" t="s">
        <v>1486</v>
      </c>
      <c r="AD38">
        <f>+G117+J117+J113+G113+J96+L96</f>
        <v>68</v>
      </c>
      <c r="AE38">
        <f>+G69+J69+G87+J87</f>
        <v>48</v>
      </c>
      <c r="AF38">
        <v>0</v>
      </c>
      <c r="AG38">
        <v>0</v>
      </c>
      <c r="AH38">
        <f>+H113</f>
        <v>12</v>
      </c>
      <c r="AI38">
        <f t="shared" si="2"/>
        <v>128</v>
      </c>
      <c r="AJ38" t="s">
        <v>1487</v>
      </c>
    </row>
    <row r="39" spans="1:36" ht="12.75">
      <c r="A39" t="s">
        <v>1128</v>
      </c>
      <c r="B39" t="s">
        <v>1488</v>
      </c>
      <c r="C39" t="s">
        <v>1489</v>
      </c>
      <c r="D39" t="s">
        <v>1402</v>
      </c>
      <c r="E39" t="s">
        <v>1131</v>
      </c>
      <c r="F39" t="s">
        <v>1490</v>
      </c>
      <c r="G39">
        <v>12</v>
      </c>
      <c r="H39">
        <v>0</v>
      </c>
      <c r="I39" t="s">
        <v>1491</v>
      </c>
      <c r="J39">
        <v>12</v>
      </c>
      <c r="K39" t="s">
        <v>1380</v>
      </c>
      <c r="L39">
        <v>60</v>
      </c>
      <c r="M39" t="s">
        <v>1492</v>
      </c>
      <c r="N39">
        <v>60</v>
      </c>
      <c r="O39" t="s">
        <v>1492</v>
      </c>
      <c r="P39">
        <v>36</v>
      </c>
      <c r="Q39">
        <v>0</v>
      </c>
      <c r="R39">
        <v>0</v>
      </c>
      <c r="S39">
        <v>0</v>
      </c>
      <c r="T39" t="s">
        <v>1493</v>
      </c>
      <c r="U39" t="s">
        <v>1494</v>
      </c>
      <c r="V39" t="s">
        <v>1495</v>
      </c>
      <c r="W39" t="s">
        <v>1496</v>
      </c>
      <c r="X39" t="s">
        <v>1314</v>
      </c>
      <c r="Y39" t="s">
        <v>1112</v>
      </c>
      <c r="Z39" t="s">
        <v>1497</v>
      </c>
      <c r="AC39" t="s">
        <v>1328</v>
      </c>
      <c r="AD39">
        <f>+G86+J86+G96+G103+J103+G109+J109</f>
        <v>82</v>
      </c>
      <c r="AE39">
        <f>+G22+J22+G36+J36+G51+J51</f>
        <v>72</v>
      </c>
      <c r="AF39">
        <v>0</v>
      </c>
      <c r="AG39">
        <v>0</v>
      </c>
      <c r="AH39">
        <f>+L22+L36+L51+L86+L103+L109</f>
        <v>46</v>
      </c>
      <c r="AI39">
        <f t="shared" si="2"/>
        <v>200</v>
      </c>
      <c r="AJ39" t="s">
        <v>1498</v>
      </c>
    </row>
    <row r="40" spans="1:36" ht="12.75">
      <c r="A40" t="s">
        <v>1128</v>
      </c>
      <c r="B40" t="s">
        <v>1488</v>
      </c>
      <c r="C40" t="s">
        <v>1499</v>
      </c>
      <c r="D40" t="s">
        <v>1402</v>
      </c>
      <c r="E40" t="s">
        <v>1131</v>
      </c>
      <c r="F40" t="s">
        <v>1490</v>
      </c>
      <c r="G40">
        <v>12</v>
      </c>
      <c r="H40">
        <v>0</v>
      </c>
      <c r="I40" t="s">
        <v>1491</v>
      </c>
      <c r="J40">
        <v>12</v>
      </c>
      <c r="K40" t="s">
        <v>1500</v>
      </c>
      <c r="L40">
        <v>60</v>
      </c>
      <c r="M40" t="s">
        <v>1492</v>
      </c>
      <c r="N40">
        <v>60</v>
      </c>
      <c r="O40" t="s">
        <v>1492</v>
      </c>
      <c r="P40">
        <v>0</v>
      </c>
      <c r="Q40">
        <v>0</v>
      </c>
      <c r="R40">
        <v>0</v>
      </c>
      <c r="S40">
        <v>0</v>
      </c>
      <c r="U40" t="s">
        <v>1494</v>
      </c>
      <c r="V40" t="s">
        <v>1495</v>
      </c>
      <c r="W40" t="s">
        <v>1496</v>
      </c>
      <c r="X40" t="s">
        <v>1314</v>
      </c>
      <c r="Y40" t="s">
        <v>1112</v>
      </c>
      <c r="AC40" t="s">
        <v>1446</v>
      </c>
      <c r="AD40">
        <f>G61+J61+G117+J117+L30+L61+L49+L117</f>
        <v>96</v>
      </c>
      <c r="AE40">
        <f>+G49+J49+G30+J30+G89</f>
        <v>58</v>
      </c>
      <c r="AF40">
        <v>0</v>
      </c>
      <c r="AG40">
        <v>0</v>
      </c>
      <c r="AH40">
        <f>+H30+H61+H49+H117</f>
        <v>44</v>
      </c>
      <c r="AI40">
        <f t="shared" si="2"/>
        <v>198</v>
      </c>
      <c r="AJ40" t="s">
        <v>1501</v>
      </c>
    </row>
    <row r="41" spans="1:36" ht="12.75">
      <c r="A41" t="s">
        <v>1128</v>
      </c>
      <c r="B41" t="s">
        <v>1488</v>
      </c>
      <c r="C41" t="s">
        <v>1502</v>
      </c>
      <c r="D41" t="s">
        <v>1402</v>
      </c>
      <c r="E41" t="s">
        <v>1131</v>
      </c>
      <c r="F41" t="s">
        <v>1490</v>
      </c>
      <c r="G41">
        <v>12</v>
      </c>
      <c r="H41">
        <v>6</v>
      </c>
      <c r="I41" t="s">
        <v>1503</v>
      </c>
      <c r="J41">
        <v>12</v>
      </c>
      <c r="K41" t="s">
        <v>1504</v>
      </c>
      <c r="L41">
        <v>12</v>
      </c>
      <c r="M41" t="s">
        <v>1505</v>
      </c>
      <c r="N41">
        <v>12</v>
      </c>
      <c r="O41" t="s">
        <v>1505</v>
      </c>
      <c r="P41">
        <v>0</v>
      </c>
      <c r="Q41">
        <v>0</v>
      </c>
      <c r="R41">
        <v>0</v>
      </c>
      <c r="S41">
        <v>0</v>
      </c>
      <c r="U41" t="s">
        <v>1494</v>
      </c>
      <c r="V41" t="s">
        <v>1495</v>
      </c>
      <c r="W41" t="s">
        <v>1496</v>
      </c>
      <c r="X41" t="s">
        <v>1314</v>
      </c>
      <c r="Y41" t="s">
        <v>1112</v>
      </c>
      <c r="AC41" t="s">
        <v>1166</v>
      </c>
      <c r="AD41">
        <f>+G10+J10+L10+L113</f>
        <v>48</v>
      </c>
      <c r="AE41">
        <v>0</v>
      </c>
      <c r="AF41">
        <v>0</v>
      </c>
      <c r="AG41">
        <v>0</v>
      </c>
      <c r="AH41">
        <f>+H10</f>
        <v>2</v>
      </c>
      <c r="AI41">
        <f t="shared" si="2"/>
        <v>50</v>
      </c>
      <c r="AJ41" t="s">
        <v>1506</v>
      </c>
    </row>
    <row r="42" spans="1:36" ht="12.75">
      <c r="A42" t="s">
        <v>1152</v>
      </c>
      <c r="B42" t="s">
        <v>1507</v>
      </c>
      <c r="C42" t="s">
        <v>1508</v>
      </c>
      <c r="D42" t="s">
        <v>1102</v>
      </c>
      <c r="E42" t="s">
        <v>1154</v>
      </c>
      <c r="F42" t="s">
        <v>1509</v>
      </c>
      <c r="G42">
        <v>12</v>
      </c>
      <c r="H42">
        <v>14</v>
      </c>
      <c r="I42" t="s">
        <v>659</v>
      </c>
      <c r="J42">
        <v>12</v>
      </c>
      <c r="K42" t="s">
        <v>1514</v>
      </c>
      <c r="L42">
        <v>12</v>
      </c>
      <c r="M42" t="s">
        <v>1514</v>
      </c>
      <c r="N42">
        <v>0</v>
      </c>
      <c r="P42">
        <v>4</v>
      </c>
      <c r="Q42">
        <v>4</v>
      </c>
      <c r="R42">
        <v>24</v>
      </c>
      <c r="S42">
        <v>1</v>
      </c>
      <c r="T42" t="s">
        <v>1510</v>
      </c>
      <c r="U42" t="s">
        <v>1511</v>
      </c>
      <c r="V42" t="s">
        <v>1512</v>
      </c>
      <c r="W42" t="s">
        <v>1513</v>
      </c>
      <c r="X42" t="s">
        <v>1111</v>
      </c>
      <c r="Y42" t="s">
        <v>1112</v>
      </c>
      <c r="AC42" t="s">
        <v>1514</v>
      </c>
      <c r="AD42">
        <f>+G42+J42+G45+L42</f>
        <v>46</v>
      </c>
      <c r="AE42">
        <v>0</v>
      </c>
      <c r="AF42">
        <v>0</v>
      </c>
      <c r="AG42">
        <v>0</v>
      </c>
      <c r="AH42">
        <f>+H42+H45</f>
        <v>14</v>
      </c>
      <c r="AI42">
        <f t="shared" si="2"/>
        <v>60</v>
      </c>
      <c r="AJ42" t="s">
        <v>1515</v>
      </c>
    </row>
    <row r="43" spans="1:36" ht="12.75">
      <c r="A43" t="s">
        <v>1152</v>
      </c>
      <c r="B43" t="s">
        <v>1507</v>
      </c>
      <c r="C43" t="s">
        <v>1516</v>
      </c>
      <c r="D43" t="s">
        <v>1102</v>
      </c>
      <c r="E43" t="s">
        <v>1154</v>
      </c>
      <c r="F43" t="s">
        <v>1517</v>
      </c>
      <c r="G43">
        <v>12</v>
      </c>
      <c r="H43">
        <v>8</v>
      </c>
      <c r="I43" t="s">
        <v>1518</v>
      </c>
      <c r="J43">
        <v>12</v>
      </c>
      <c r="K43" t="s">
        <v>1478</v>
      </c>
      <c r="L43">
        <v>12</v>
      </c>
      <c r="M43" t="s">
        <v>1478</v>
      </c>
      <c r="N43">
        <v>0</v>
      </c>
      <c r="P43">
        <v>4</v>
      </c>
      <c r="Q43">
        <v>10</v>
      </c>
      <c r="R43">
        <v>1</v>
      </c>
      <c r="S43">
        <v>0</v>
      </c>
      <c r="T43" t="s">
        <v>1437</v>
      </c>
      <c r="U43" t="s">
        <v>1519</v>
      </c>
      <c r="V43" t="s">
        <v>1520</v>
      </c>
      <c r="W43" t="s">
        <v>1521</v>
      </c>
      <c r="X43" t="s">
        <v>1111</v>
      </c>
      <c r="Y43" t="s">
        <v>1171</v>
      </c>
      <c r="Z43" t="s">
        <v>1190</v>
      </c>
      <c r="AC43" t="s">
        <v>1522</v>
      </c>
      <c r="AD43">
        <v>0</v>
      </c>
      <c r="AE43">
        <f>+H160</f>
        <v>24</v>
      </c>
      <c r="AF43">
        <v>0</v>
      </c>
      <c r="AG43">
        <v>0</v>
      </c>
      <c r="AH43">
        <v>0</v>
      </c>
      <c r="AI43">
        <f t="shared" si="2"/>
        <v>24</v>
      </c>
      <c r="AJ43" t="s">
        <v>1523</v>
      </c>
    </row>
    <row r="44" spans="1:36" ht="12.75">
      <c r="A44" t="s">
        <v>1152</v>
      </c>
      <c r="B44" t="s">
        <v>1507</v>
      </c>
      <c r="C44" t="s">
        <v>1524</v>
      </c>
      <c r="D44" t="s">
        <v>1102</v>
      </c>
      <c r="E44" t="s">
        <v>1154</v>
      </c>
      <c r="F44" t="s">
        <v>1509</v>
      </c>
      <c r="G44">
        <v>10</v>
      </c>
      <c r="H44">
        <v>0</v>
      </c>
      <c r="I44" t="s">
        <v>1116</v>
      </c>
      <c r="J44">
        <v>10</v>
      </c>
      <c r="K44" t="s">
        <v>1116</v>
      </c>
      <c r="L44">
        <v>5</v>
      </c>
      <c r="M44" t="s">
        <v>1116</v>
      </c>
      <c r="N44">
        <v>0</v>
      </c>
      <c r="P44">
        <v>0</v>
      </c>
      <c r="Q44">
        <v>0</v>
      </c>
      <c r="R44">
        <v>0</v>
      </c>
      <c r="S44">
        <v>0</v>
      </c>
      <c r="U44" t="s">
        <v>1525</v>
      </c>
      <c r="V44" t="s">
        <v>1512</v>
      </c>
      <c r="W44" t="s">
        <v>1513</v>
      </c>
      <c r="X44" t="s">
        <v>1111</v>
      </c>
      <c r="Y44" t="s">
        <v>1112</v>
      </c>
      <c r="Z44" t="s">
        <v>1184</v>
      </c>
      <c r="AC44" t="s">
        <v>1526</v>
      </c>
      <c r="AD44">
        <f>+G115+J115+G72+J72+G81+J81</f>
        <v>60</v>
      </c>
      <c r="AE44">
        <f>+G46+J46</f>
        <v>20</v>
      </c>
      <c r="AF44">
        <v>0</v>
      </c>
      <c r="AG44">
        <v>0</v>
      </c>
      <c r="AH44">
        <f>+L46+L72+L115+L81</f>
        <v>20</v>
      </c>
      <c r="AI44">
        <f t="shared" si="2"/>
        <v>100</v>
      </c>
      <c r="AJ44" t="s">
        <v>1527</v>
      </c>
    </row>
    <row r="45" spans="1:36" ht="12.75">
      <c r="A45" t="s">
        <v>1528</v>
      </c>
      <c r="B45" t="s">
        <v>1529</v>
      </c>
      <c r="C45" t="s">
        <v>1530</v>
      </c>
      <c r="D45" t="s">
        <v>1102</v>
      </c>
      <c r="E45" t="s">
        <v>1361</v>
      </c>
      <c r="F45" t="s">
        <v>1531</v>
      </c>
      <c r="G45">
        <v>10</v>
      </c>
      <c r="H45">
        <v>0</v>
      </c>
      <c r="I45" t="s">
        <v>1567</v>
      </c>
      <c r="J45">
        <v>10</v>
      </c>
      <c r="K45" t="s">
        <v>1567</v>
      </c>
      <c r="L45">
        <v>5</v>
      </c>
      <c r="M45" t="s">
        <v>1567</v>
      </c>
      <c r="N45">
        <v>0</v>
      </c>
      <c r="P45">
        <v>8</v>
      </c>
      <c r="Q45">
        <v>24</v>
      </c>
      <c r="R45">
        <v>0</v>
      </c>
      <c r="S45">
        <v>0</v>
      </c>
      <c r="T45" t="s">
        <v>1284</v>
      </c>
      <c r="U45" t="s">
        <v>1532</v>
      </c>
      <c r="V45" t="s">
        <v>1533</v>
      </c>
      <c r="W45" t="s">
        <v>1534</v>
      </c>
      <c r="X45" t="s">
        <v>1111</v>
      </c>
      <c r="Y45" t="s">
        <v>1112</v>
      </c>
      <c r="AC45" t="s">
        <v>1116</v>
      </c>
      <c r="AD45" s="3">
        <f>+G4+J4+G7+J7+G12+J12+G44+J44+G92+J92+G107+J107+G54+J54+G58+J58</f>
        <v>160</v>
      </c>
      <c r="AE45">
        <f>G159+G160+G89</f>
        <v>50</v>
      </c>
      <c r="AF45">
        <v>0</v>
      </c>
      <c r="AG45">
        <v>0</v>
      </c>
      <c r="AH45">
        <f>+L4+L7+L12+L44+L54+L92+L107+L58</f>
        <v>40</v>
      </c>
      <c r="AI45">
        <f t="shared" si="2"/>
        <v>250</v>
      </c>
      <c r="AJ45" t="s">
        <v>1535</v>
      </c>
    </row>
    <row r="46" spans="1:36" ht="12.75">
      <c r="A46" t="s">
        <v>1528</v>
      </c>
      <c r="B46" t="s">
        <v>1529</v>
      </c>
      <c r="C46" t="s">
        <v>1536</v>
      </c>
      <c r="D46" t="s">
        <v>1102</v>
      </c>
      <c r="E46" t="s">
        <v>1361</v>
      </c>
      <c r="F46" t="s">
        <v>1531</v>
      </c>
      <c r="G46">
        <v>10</v>
      </c>
      <c r="H46">
        <v>0</v>
      </c>
      <c r="I46" t="s">
        <v>1526</v>
      </c>
      <c r="J46">
        <v>10</v>
      </c>
      <c r="K46" t="s">
        <v>1526</v>
      </c>
      <c r="L46">
        <v>5</v>
      </c>
      <c r="M46" t="s">
        <v>1526</v>
      </c>
      <c r="N46">
        <v>0</v>
      </c>
      <c r="P46">
        <v>4</v>
      </c>
      <c r="Q46">
        <v>12</v>
      </c>
      <c r="R46">
        <v>0</v>
      </c>
      <c r="S46">
        <v>0</v>
      </c>
      <c r="T46" t="s">
        <v>1284</v>
      </c>
      <c r="U46" t="s">
        <v>1537</v>
      </c>
      <c r="V46" t="s">
        <v>1533</v>
      </c>
      <c r="W46" t="s">
        <v>1534</v>
      </c>
      <c r="X46" t="s">
        <v>1111</v>
      </c>
      <c r="Y46" t="s">
        <v>1112</v>
      </c>
      <c r="Z46" t="s">
        <v>1190</v>
      </c>
      <c r="AC46" t="s">
        <v>1538</v>
      </c>
      <c r="AD46">
        <f>+G84+J84+L84</f>
        <v>36</v>
      </c>
      <c r="AE46">
        <v>0</v>
      </c>
      <c r="AF46">
        <v>0</v>
      </c>
      <c r="AG46">
        <v>0</v>
      </c>
      <c r="AH46">
        <f>+H84</f>
        <v>4</v>
      </c>
      <c r="AI46">
        <f t="shared" si="2"/>
        <v>40</v>
      </c>
      <c r="AJ46" t="s">
        <v>1539</v>
      </c>
    </row>
    <row r="47" spans="1:36" ht="12.75">
      <c r="A47" t="s">
        <v>1528</v>
      </c>
      <c r="B47" t="s">
        <v>1529</v>
      </c>
      <c r="C47" t="s">
        <v>1540</v>
      </c>
      <c r="D47" t="s">
        <v>1102</v>
      </c>
      <c r="E47" t="s">
        <v>1361</v>
      </c>
      <c r="F47" t="s">
        <v>1531</v>
      </c>
      <c r="G47">
        <v>10</v>
      </c>
      <c r="H47">
        <v>0</v>
      </c>
      <c r="I47" t="s">
        <v>1208</v>
      </c>
      <c r="J47">
        <v>10</v>
      </c>
      <c r="K47" t="s">
        <v>1208</v>
      </c>
      <c r="L47">
        <v>5</v>
      </c>
      <c r="M47" t="s">
        <v>1208</v>
      </c>
      <c r="N47">
        <v>0</v>
      </c>
      <c r="P47">
        <v>0</v>
      </c>
      <c r="Q47">
        <v>0</v>
      </c>
      <c r="R47">
        <v>0</v>
      </c>
      <c r="S47">
        <v>0</v>
      </c>
      <c r="U47" t="s">
        <v>1541</v>
      </c>
      <c r="V47" t="s">
        <v>1533</v>
      </c>
      <c r="W47" t="s">
        <v>1534</v>
      </c>
      <c r="X47" t="s">
        <v>1111</v>
      </c>
      <c r="Y47" t="s">
        <v>1112</v>
      </c>
      <c r="AC47" t="s">
        <v>1428</v>
      </c>
      <c r="AD47">
        <f>+G29+J29+G31+J31</f>
        <v>48</v>
      </c>
      <c r="AE47">
        <v>0</v>
      </c>
      <c r="AF47">
        <v>0</v>
      </c>
      <c r="AG47">
        <v>0</v>
      </c>
      <c r="AH47">
        <f>+L29+L31</f>
        <v>12</v>
      </c>
      <c r="AI47">
        <f t="shared" si="2"/>
        <v>60</v>
      </c>
      <c r="AJ47" t="s">
        <v>1542</v>
      </c>
    </row>
    <row r="48" spans="1:36" ht="12.75">
      <c r="A48" t="s">
        <v>1101</v>
      </c>
      <c r="B48" t="s">
        <v>1543</v>
      </c>
      <c r="C48" t="s">
        <v>1544</v>
      </c>
      <c r="D48" t="s">
        <v>1102</v>
      </c>
      <c r="E48" t="s">
        <v>1103</v>
      </c>
      <c r="F48" t="s">
        <v>1545</v>
      </c>
      <c r="G48">
        <v>12</v>
      </c>
      <c r="H48">
        <v>14</v>
      </c>
      <c r="I48" t="s">
        <v>1481</v>
      </c>
      <c r="J48">
        <v>12</v>
      </c>
      <c r="K48" t="s">
        <v>1472</v>
      </c>
      <c r="L48">
        <v>12</v>
      </c>
      <c r="M48" t="s">
        <v>1472</v>
      </c>
      <c r="N48">
        <v>0</v>
      </c>
      <c r="P48">
        <v>12</v>
      </c>
      <c r="Q48">
        <v>24</v>
      </c>
      <c r="R48">
        <v>0</v>
      </c>
      <c r="S48">
        <v>0</v>
      </c>
      <c r="T48" t="s">
        <v>1284</v>
      </c>
      <c r="U48" t="s">
        <v>1546</v>
      </c>
      <c r="V48" t="s">
        <v>1547</v>
      </c>
      <c r="W48" t="s">
        <v>1548</v>
      </c>
      <c r="X48" t="s">
        <v>1111</v>
      </c>
      <c r="Y48" t="s">
        <v>1112</v>
      </c>
      <c r="AC48" t="s">
        <v>1123</v>
      </c>
      <c r="AD48">
        <f>+G5+J5</f>
        <v>24</v>
      </c>
      <c r="AE48">
        <f>+J130+L160+G161</f>
        <v>36</v>
      </c>
      <c r="AF48">
        <v>0</v>
      </c>
      <c r="AG48">
        <v>0</v>
      </c>
      <c r="AH48">
        <f>+L5</f>
        <v>8</v>
      </c>
      <c r="AI48">
        <f t="shared" si="2"/>
        <v>68</v>
      </c>
      <c r="AJ48" t="s">
        <v>1549</v>
      </c>
    </row>
    <row r="49" spans="1:36" ht="12.75">
      <c r="A49" t="s">
        <v>1101</v>
      </c>
      <c r="B49" t="s">
        <v>1543</v>
      </c>
      <c r="C49" t="s">
        <v>1550</v>
      </c>
      <c r="D49" t="s">
        <v>1102</v>
      </c>
      <c r="E49" t="s">
        <v>1103</v>
      </c>
      <c r="F49" t="s">
        <v>1545</v>
      </c>
      <c r="G49">
        <v>12</v>
      </c>
      <c r="H49">
        <v>11</v>
      </c>
      <c r="I49" t="s">
        <v>1445</v>
      </c>
      <c r="J49">
        <v>12</v>
      </c>
      <c r="K49" t="s">
        <v>1446</v>
      </c>
      <c r="L49">
        <v>12</v>
      </c>
      <c r="M49" t="s">
        <v>1446</v>
      </c>
      <c r="N49">
        <v>0</v>
      </c>
      <c r="P49">
        <v>0</v>
      </c>
      <c r="Q49">
        <v>0</v>
      </c>
      <c r="R49">
        <v>0</v>
      </c>
      <c r="S49">
        <v>0</v>
      </c>
      <c r="U49" t="s">
        <v>1551</v>
      </c>
      <c r="V49" t="s">
        <v>1547</v>
      </c>
      <c r="W49" t="s">
        <v>1548</v>
      </c>
      <c r="X49" t="s">
        <v>1111</v>
      </c>
      <c r="Y49" t="s">
        <v>1112</v>
      </c>
      <c r="Z49" t="s">
        <v>1190</v>
      </c>
      <c r="AC49" t="s">
        <v>1194</v>
      </c>
      <c r="AD49">
        <f>+G14+J14+G18+J18+G56+J56</f>
        <v>72</v>
      </c>
      <c r="AE49">
        <v>0</v>
      </c>
      <c r="AF49">
        <v>0</v>
      </c>
      <c r="AG49">
        <v>0</v>
      </c>
      <c r="AH49">
        <f>+L14+L18+L56</f>
        <v>24</v>
      </c>
      <c r="AI49">
        <f t="shared" si="2"/>
        <v>96</v>
      </c>
      <c r="AJ49" t="s">
        <v>1552</v>
      </c>
    </row>
    <row r="50" spans="1:36" ht="12.75">
      <c r="A50" t="s">
        <v>1101</v>
      </c>
      <c r="B50" t="s">
        <v>1543</v>
      </c>
      <c r="C50" t="s">
        <v>1553</v>
      </c>
      <c r="D50" t="s">
        <v>1102</v>
      </c>
      <c r="E50" t="s">
        <v>1103</v>
      </c>
      <c r="F50" t="s">
        <v>1545</v>
      </c>
      <c r="G50">
        <v>12</v>
      </c>
      <c r="H50">
        <v>9</v>
      </c>
      <c r="I50" t="s">
        <v>1518</v>
      </c>
      <c r="J50">
        <v>12</v>
      </c>
      <c r="K50" t="s">
        <v>1478</v>
      </c>
      <c r="L50">
        <v>12</v>
      </c>
      <c r="M50" t="s">
        <v>1478</v>
      </c>
      <c r="N50">
        <v>0</v>
      </c>
      <c r="P50">
        <v>0</v>
      </c>
      <c r="Q50">
        <v>0</v>
      </c>
      <c r="R50">
        <v>0</v>
      </c>
      <c r="S50">
        <v>0</v>
      </c>
      <c r="U50" t="s">
        <v>1554</v>
      </c>
      <c r="V50" t="s">
        <v>1547</v>
      </c>
      <c r="W50" t="s">
        <v>1548</v>
      </c>
      <c r="X50" t="s">
        <v>1111</v>
      </c>
      <c r="Y50" t="s">
        <v>1112</v>
      </c>
      <c r="AC50" t="s">
        <v>1555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f>+AD50+AE50+AF50+AG50+AH50</f>
        <v>0</v>
      </c>
      <c r="AJ50" t="s">
        <v>1556</v>
      </c>
    </row>
    <row r="51" spans="1:36" ht="12.75">
      <c r="A51" t="s">
        <v>1178</v>
      </c>
      <c r="B51" t="s">
        <v>1557</v>
      </c>
      <c r="C51" t="s">
        <v>1558</v>
      </c>
      <c r="D51" t="s">
        <v>1102</v>
      </c>
      <c r="E51" t="s">
        <v>1361</v>
      </c>
      <c r="F51" t="s">
        <v>1559</v>
      </c>
      <c r="G51">
        <v>12</v>
      </c>
      <c r="H51">
        <v>0</v>
      </c>
      <c r="I51" t="s">
        <v>1328</v>
      </c>
      <c r="J51">
        <v>12</v>
      </c>
      <c r="K51" t="s">
        <v>1328</v>
      </c>
      <c r="L51">
        <v>7</v>
      </c>
      <c r="M51" t="s">
        <v>1328</v>
      </c>
      <c r="N51">
        <v>0</v>
      </c>
      <c r="P51">
        <v>12</v>
      </c>
      <c r="Q51">
        <v>24</v>
      </c>
      <c r="R51">
        <v>12</v>
      </c>
      <c r="S51">
        <v>12</v>
      </c>
      <c r="T51" t="s">
        <v>1329</v>
      </c>
      <c r="U51" t="s">
        <v>1560</v>
      </c>
      <c r="V51" t="s">
        <v>1561</v>
      </c>
      <c r="W51" t="s">
        <v>1562</v>
      </c>
      <c r="X51" t="s">
        <v>1142</v>
      </c>
      <c r="Y51" t="s">
        <v>1112</v>
      </c>
      <c r="Z51" t="s">
        <v>1333</v>
      </c>
      <c r="AC51" t="s">
        <v>1563</v>
      </c>
      <c r="AD51">
        <v>0</v>
      </c>
      <c r="AE51">
        <f>+N130</f>
        <v>10</v>
      </c>
      <c r="AF51">
        <v>0</v>
      </c>
      <c r="AG51">
        <v>0</v>
      </c>
      <c r="AH51">
        <v>0</v>
      </c>
      <c r="AI51">
        <f>+AD51+AE51+AF51+AG51+AH51</f>
        <v>10</v>
      </c>
      <c r="AJ51" t="s">
        <v>1564</v>
      </c>
    </row>
    <row r="52" spans="1:36" ht="12.75">
      <c r="A52" t="s">
        <v>1178</v>
      </c>
      <c r="B52" t="s">
        <v>1557</v>
      </c>
      <c r="C52" t="s">
        <v>1565</v>
      </c>
      <c r="D52" t="s">
        <v>1102</v>
      </c>
      <c r="E52" t="s">
        <v>1361</v>
      </c>
      <c r="F52" t="s">
        <v>1559</v>
      </c>
      <c r="G52">
        <v>12</v>
      </c>
      <c r="H52">
        <v>12</v>
      </c>
      <c r="I52" t="s">
        <v>1187</v>
      </c>
      <c r="J52">
        <v>12</v>
      </c>
      <c r="K52" t="s">
        <v>1188</v>
      </c>
      <c r="L52">
        <v>12</v>
      </c>
      <c r="M52" t="s">
        <v>1188</v>
      </c>
      <c r="N52">
        <v>0</v>
      </c>
      <c r="P52">
        <v>0</v>
      </c>
      <c r="Q52">
        <v>0</v>
      </c>
      <c r="R52">
        <v>0</v>
      </c>
      <c r="S52">
        <v>0</v>
      </c>
      <c r="U52" t="s">
        <v>1566</v>
      </c>
      <c r="V52" t="s">
        <v>1561</v>
      </c>
      <c r="W52" t="s">
        <v>1562</v>
      </c>
      <c r="X52" t="s">
        <v>1142</v>
      </c>
      <c r="Y52" t="s">
        <v>1112</v>
      </c>
      <c r="Z52" t="s">
        <v>1356</v>
      </c>
      <c r="AC52" t="s">
        <v>1567</v>
      </c>
      <c r="AD52">
        <f>+G45+J45</f>
        <v>20</v>
      </c>
      <c r="AE52">
        <f>+G142+L130</f>
        <v>20</v>
      </c>
      <c r="AF52">
        <v>0</v>
      </c>
      <c r="AG52">
        <v>0</v>
      </c>
      <c r="AH52">
        <f>+L45</f>
        <v>5</v>
      </c>
      <c r="AI52">
        <f>+AD52+AE52+AF52+AG52+AH52</f>
        <v>45</v>
      </c>
      <c r="AJ52" t="s">
        <v>1568</v>
      </c>
    </row>
    <row r="53" spans="1:36" ht="12.75">
      <c r="A53" t="s">
        <v>1178</v>
      </c>
      <c r="B53" t="s">
        <v>1557</v>
      </c>
      <c r="C53" t="s">
        <v>1569</v>
      </c>
      <c r="D53" t="s">
        <v>1102</v>
      </c>
      <c r="E53" t="s">
        <v>1361</v>
      </c>
      <c r="F53" t="s">
        <v>1559</v>
      </c>
      <c r="G53">
        <v>12</v>
      </c>
      <c r="H53">
        <v>14</v>
      </c>
      <c r="I53" t="s">
        <v>1481</v>
      </c>
      <c r="J53">
        <v>12</v>
      </c>
      <c r="K53" t="s">
        <v>1472</v>
      </c>
      <c r="L53">
        <v>12</v>
      </c>
      <c r="M53" t="s">
        <v>1472</v>
      </c>
      <c r="N53">
        <v>0</v>
      </c>
      <c r="P53">
        <v>0</v>
      </c>
      <c r="Q53">
        <v>0</v>
      </c>
      <c r="R53">
        <v>0</v>
      </c>
      <c r="S53">
        <v>0</v>
      </c>
      <c r="U53" t="s">
        <v>1570</v>
      </c>
      <c r="V53" t="s">
        <v>1561</v>
      </c>
      <c r="W53" t="s">
        <v>1562</v>
      </c>
      <c r="X53" t="s">
        <v>1142</v>
      </c>
      <c r="Y53" t="s">
        <v>1112</v>
      </c>
      <c r="Z53" t="s">
        <v>1356</v>
      </c>
      <c r="AC53" t="s">
        <v>1106</v>
      </c>
      <c r="AD53">
        <f>+G8+G68+G11+J8+J68+J11+G19+J19+G57+J57+G90+J90+G130+G160</f>
        <v>160</v>
      </c>
      <c r="AE53">
        <f>+G130+J160</f>
        <v>20</v>
      </c>
      <c r="AF53">
        <v>0</v>
      </c>
      <c r="AG53">
        <v>0</v>
      </c>
      <c r="AH53">
        <f>+L8+L68+L11+L19+L57+L90</f>
        <v>30</v>
      </c>
      <c r="AI53">
        <f>+AD53+AE53+AF53+AG53+AH53</f>
        <v>210</v>
      </c>
      <c r="AJ53" t="s">
        <v>1571</v>
      </c>
    </row>
    <row r="54" spans="1:36" ht="12.75">
      <c r="A54" t="s">
        <v>1128</v>
      </c>
      <c r="B54" t="s">
        <v>1572</v>
      </c>
      <c r="C54" t="s">
        <v>1573</v>
      </c>
      <c r="D54" t="s">
        <v>1102</v>
      </c>
      <c r="E54" t="s">
        <v>1131</v>
      </c>
      <c r="F54" t="s">
        <v>1574</v>
      </c>
      <c r="G54">
        <v>10</v>
      </c>
      <c r="H54">
        <v>0</v>
      </c>
      <c r="I54" t="s">
        <v>1116</v>
      </c>
      <c r="J54">
        <v>10</v>
      </c>
      <c r="K54" t="s">
        <v>1116</v>
      </c>
      <c r="L54">
        <v>5</v>
      </c>
      <c r="M54" t="s">
        <v>1116</v>
      </c>
      <c r="N54">
        <v>0</v>
      </c>
      <c r="P54">
        <v>8</v>
      </c>
      <c r="Q54">
        <v>8</v>
      </c>
      <c r="R54">
        <v>22</v>
      </c>
      <c r="S54">
        <v>1</v>
      </c>
      <c r="T54" t="s">
        <v>1275</v>
      </c>
      <c r="U54" t="s">
        <v>1575</v>
      </c>
      <c r="V54" t="s">
        <v>1576</v>
      </c>
      <c r="W54" t="s">
        <v>1577</v>
      </c>
      <c r="X54" t="s">
        <v>1111</v>
      </c>
      <c r="Y54" t="s">
        <v>1160</v>
      </c>
      <c r="Z54" t="s">
        <v>1184</v>
      </c>
      <c r="AC54" t="s">
        <v>656</v>
      </c>
      <c r="AD54">
        <f>+G3+J3</f>
        <v>20</v>
      </c>
      <c r="AE54">
        <v>0</v>
      </c>
      <c r="AF54">
        <v>0</v>
      </c>
      <c r="AG54">
        <v>0</v>
      </c>
      <c r="AH54">
        <f>+L3</f>
        <v>5</v>
      </c>
      <c r="AI54">
        <f>+AD54+AE54+AF54+AG54+AH54</f>
        <v>25</v>
      </c>
      <c r="AJ54" t="s">
        <v>660</v>
      </c>
    </row>
    <row r="55" spans="1:36" ht="12.75">
      <c r="A55" t="s">
        <v>1128</v>
      </c>
      <c r="B55" t="s">
        <v>1572</v>
      </c>
      <c r="C55" t="s">
        <v>1580</v>
      </c>
      <c r="D55" t="s">
        <v>1102</v>
      </c>
      <c r="E55" t="s">
        <v>1131</v>
      </c>
      <c r="F55" t="s">
        <v>1142</v>
      </c>
      <c r="G55">
        <v>12</v>
      </c>
      <c r="H55">
        <v>7</v>
      </c>
      <c r="I55" t="s">
        <v>1282</v>
      </c>
      <c r="J55">
        <v>12</v>
      </c>
      <c r="K55" t="s">
        <v>1283</v>
      </c>
      <c r="L55">
        <v>12</v>
      </c>
      <c r="M55" t="s">
        <v>1283</v>
      </c>
      <c r="N55">
        <v>0</v>
      </c>
      <c r="P55">
        <v>4</v>
      </c>
      <c r="Q55">
        <v>12</v>
      </c>
      <c r="R55">
        <v>0</v>
      </c>
      <c r="S55">
        <v>0</v>
      </c>
      <c r="T55" t="s">
        <v>1284</v>
      </c>
      <c r="U55" t="s">
        <v>1581</v>
      </c>
      <c r="V55" t="s">
        <v>1449</v>
      </c>
      <c r="X55" t="s">
        <v>1111</v>
      </c>
      <c r="Y55" t="s">
        <v>1144</v>
      </c>
      <c r="Z55" t="s">
        <v>1190</v>
      </c>
      <c r="AC55" t="s">
        <v>1578</v>
      </c>
      <c r="AD55">
        <v>0</v>
      </c>
      <c r="AE55">
        <f>+S22+R35+S51+S60+R89+SUM(G132:G140)+SUM(J136:J140)+SUM(L136:L140)+SUM(N136:N141)+G131+J131+J132+J133+L132+L133+N132+N133+Q4+Q9+Q57+Q90</f>
        <v>468</v>
      </c>
      <c r="AF55">
        <v>0</v>
      </c>
      <c r="AG55">
        <v>0</v>
      </c>
      <c r="AH55">
        <v>10</v>
      </c>
      <c r="AI55">
        <f aca="true" t="shared" si="3" ref="AI55:AI77">+AD55+AE55+AF55+AG55+AH55</f>
        <v>478</v>
      </c>
      <c r="AJ55" t="s">
        <v>1579</v>
      </c>
    </row>
    <row r="56" spans="1:36" ht="12.75">
      <c r="A56" t="s">
        <v>1128</v>
      </c>
      <c r="B56" t="s">
        <v>1572</v>
      </c>
      <c r="C56" t="s">
        <v>1584</v>
      </c>
      <c r="D56" t="s">
        <v>1102</v>
      </c>
      <c r="E56" t="s">
        <v>1131</v>
      </c>
      <c r="F56" t="s">
        <v>1574</v>
      </c>
      <c r="G56">
        <v>12</v>
      </c>
      <c r="H56">
        <v>0</v>
      </c>
      <c r="I56" t="s">
        <v>1194</v>
      </c>
      <c r="J56">
        <v>12</v>
      </c>
      <c r="K56" t="s">
        <v>1194</v>
      </c>
      <c r="L56">
        <v>8</v>
      </c>
      <c r="M56" t="s">
        <v>1194</v>
      </c>
      <c r="N56">
        <v>0</v>
      </c>
      <c r="P56">
        <v>0</v>
      </c>
      <c r="Q56">
        <v>0</v>
      </c>
      <c r="R56">
        <v>0</v>
      </c>
      <c r="S56">
        <v>0</v>
      </c>
      <c r="U56" t="s">
        <v>1585</v>
      </c>
      <c r="V56" t="s">
        <v>1576</v>
      </c>
      <c r="W56" t="s">
        <v>1577</v>
      </c>
      <c r="X56" t="s">
        <v>1111</v>
      </c>
      <c r="Y56" t="s">
        <v>1160</v>
      </c>
      <c r="Z56" t="s">
        <v>1125</v>
      </c>
      <c r="AC56" t="s">
        <v>1582</v>
      </c>
      <c r="AD56">
        <v>0</v>
      </c>
      <c r="AE56">
        <f>+P12+P15+P18+P22+P30+P36+P42+P43+P45+P48+P54+R57+P68+P72+P74+P75+P78+P84+P89+P96+P103+P104+P107+P113+P117+P118+P120+P127+P19+P30+P35+P46+P51+P55+P56+P73+P87+P115</f>
        <v>274</v>
      </c>
      <c r="AF56">
        <v>0</v>
      </c>
      <c r="AG56">
        <v>0</v>
      </c>
      <c r="AH56">
        <v>14</v>
      </c>
      <c r="AI56">
        <f t="shared" si="3"/>
        <v>288</v>
      </c>
      <c r="AJ56" t="s">
        <v>1583</v>
      </c>
    </row>
    <row r="57" spans="1:36" ht="12.75">
      <c r="A57" t="s">
        <v>1152</v>
      </c>
      <c r="B57" t="s">
        <v>1587</v>
      </c>
      <c r="C57" t="s">
        <v>1588</v>
      </c>
      <c r="D57" t="s">
        <v>1102</v>
      </c>
      <c r="E57" t="s">
        <v>1200</v>
      </c>
      <c r="F57" t="s">
        <v>1589</v>
      </c>
      <c r="G57">
        <v>10</v>
      </c>
      <c r="H57">
        <v>0</v>
      </c>
      <c r="I57" t="s">
        <v>1106</v>
      </c>
      <c r="J57">
        <v>10</v>
      </c>
      <c r="K57" t="s">
        <v>1106</v>
      </c>
      <c r="L57">
        <v>5</v>
      </c>
      <c r="M57" t="s">
        <v>1106</v>
      </c>
      <c r="N57">
        <v>0</v>
      </c>
      <c r="P57">
        <v>4</v>
      </c>
      <c r="Q57">
        <v>4</v>
      </c>
      <c r="R57">
        <v>8</v>
      </c>
      <c r="S57">
        <v>30</v>
      </c>
      <c r="T57" t="s">
        <v>1590</v>
      </c>
      <c r="U57" t="s">
        <v>1591</v>
      </c>
      <c r="V57" t="s">
        <v>1592</v>
      </c>
      <c r="W57" t="s">
        <v>1593</v>
      </c>
      <c r="X57" t="s">
        <v>1111</v>
      </c>
      <c r="Y57" t="s">
        <v>1112</v>
      </c>
      <c r="AC57" t="s">
        <v>1586</v>
      </c>
      <c r="AD57">
        <v>0</v>
      </c>
      <c r="AE57">
        <f>+R3+P10+Q12+P31+Q43+Q84+R90+Q103</f>
        <v>46</v>
      </c>
      <c r="AF57">
        <v>0</v>
      </c>
      <c r="AG57">
        <v>0</v>
      </c>
      <c r="AH57">
        <v>4</v>
      </c>
      <c r="AI57">
        <f t="shared" si="3"/>
        <v>50</v>
      </c>
      <c r="AJ57" t="s">
        <v>661</v>
      </c>
    </row>
    <row r="58" spans="1:36" ht="12.75">
      <c r="A58" t="s">
        <v>1152</v>
      </c>
      <c r="B58" t="s">
        <v>1587</v>
      </c>
      <c r="C58" t="s">
        <v>1595</v>
      </c>
      <c r="D58" t="s">
        <v>1102</v>
      </c>
      <c r="E58" t="s">
        <v>1200</v>
      </c>
      <c r="F58" t="s">
        <v>1589</v>
      </c>
      <c r="G58">
        <v>10</v>
      </c>
      <c r="H58">
        <v>0</v>
      </c>
      <c r="I58" t="s">
        <v>1116</v>
      </c>
      <c r="J58">
        <v>10</v>
      </c>
      <c r="K58" t="s">
        <v>1116</v>
      </c>
      <c r="L58">
        <v>5</v>
      </c>
      <c r="M58" t="s">
        <v>1116</v>
      </c>
      <c r="N58">
        <v>0</v>
      </c>
      <c r="P58">
        <v>0</v>
      </c>
      <c r="Q58">
        <v>0</v>
      </c>
      <c r="R58">
        <v>0</v>
      </c>
      <c r="S58">
        <v>0</v>
      </c>
      <c r="U58" t="s">
        <v>1596</v>
      </c>
      <c r="V58" t="s">
        <v>1592</v>
      </c>
      <c r="W58" t="s">
        <v>1593</v>
      </c>
      <c r="X58" t="s">
        <v>1111</v>
      </c>
      <c r="Y58" t="s">
        <v>1112</v>
      </c>
      <c r="Z58" t="s">
        <v>1125</v>
      </c>
      <c r="AC58" t="s">
        <v>1594</v>
      </c>
      <c r="AD58">
        <v>0</v>
      </c>
      <c r="AE58">
        <f>+Q3+P29+Q42+R44+Q68+R84</f>
        <v>20</v>
      </c>
      <c r="AF58">
        <v>0</v>
      </c>
      <c r="AG58">
        <v>0</v>
      </c>
      <c r="AH58">
        <v>8</v>
      </c>
      <c r="AI58">
        <f t="shared" si="3"/>
        <v>28</v>
      </c>
      <c r="AJ58" t="s">
        <v>662</v>
      </c>
    </row>
    <row r="59" spans="1:36" ht="12.75">
      <c r="A59" t="s">
        <v>1152</v>
      </c>
      <c r="B59" t="s">
        <v>1587</v>
      </c>
      <c r="C59" t="s">
        <v>1599</v>
      </c>
      <c r="D59" t="s">
        <v>1102</v>
      </c>
      <c r="E59" t="s">
        <v>1200</v>
      </c>
      <c r="F59" t="s">
        <v>1589</v>
      </c>
      <c r="G59">
        <v>12</v>
      </c>
      <c r="H59">
        <v>12</v>
      </c>
      <c r="I59" t="s">
        <v>1282</v>
      </c>
      <c r="J59">
        <v>12</v>
      </c>
      <c r="K59" t="s">
        <v>1283</v>
      </c>
      <c r="L59">
        <v>12</v>
      </c>
      <c r="M59" t="s">
        <v>1283</v>
      </c>
      <c r="N59">
        <v>0</v>
      </c>
      <c r="P59">
        <v>0</v>
      </c>
      <c r="Q59">
        <v>0</v>
      </c>
      <c r="R59">
        <v>0</v>
      </c>
      <c r="S59">
        <v>0</v>
      </c>
      <c r="U59" t="s">
        <v>1600</v>
      </c>
      <c r="V59" t="s">
        <v>1592</v>
      </c>
      <c r="W59" t="s">
        <v>1593</v>
      </c>
      <c r="X59" t="s">
        <v>1111</v>
      </c>
      <c r="Y59" t="s">
        <v>1112</v>
      </c>
      <c r="Z59" t="s">
        <v>1190</v>
      </c>
      <c r="AC59" t="s">
        <v>1597</v>
      </c>
      <c r="AD59">
        <v>0</v>
      </c>
      <c r="AE59">
        <f>+P6+P9+P57+P90+P130</f>
        <v>19</v>
      </c>
      <c r="AF59">
        <v>0</v>
      </c>
      <c r="AG59">
        <v>0</v>
      </c>
      <c r="AH59">
        <v>0</v>
      </c>
      <c r="AI59">
        <f t="shared" si="3"/>
        <v>19</v>
      </c>
      <c r="AJ59" t="s">
        <v>1598</v>
      </c>
    </row>
    <row r="60" spans="1:36" ht="12.75">
      <c r="A60" t="s">
        <v>1101</v>
      </c>
      <c r="B60" t="s">
        <v>1601</v>
      </c>
      <c r="C60" t="s">
        <v>1602</v>
      </c>
      <c r="D60" t="s">
        <v>1199</v>
      </c>
      <c r="E60" t="s">
        <v>1103</v>
      </c>
      <c r="F60" t="s">
        <v>1603</v>
      </c>
      <c r="G60">
        <v>10</v>
      </c>
      <c r="H60">
        <v>10</v>
      </c>
      <c r="I60" t="s">
        <v>1604</v>
      </c>
      <c r="J60">
        <v>10</v>
      </c>
      <c r="K60" t="s">
        <v>1238</v>
      </c>
      <c r="L60">
        <v>10</v>
      </c>
      <c r="M60" t="s">
        <v>1238</v>
      </c>
      <c r="N60">
        <v>10</v>
      </c>
      <c r="O60" t="s">
        <v>1238</v>
      </c>
      <c r="P60">
        <v>10</v>
      </c>
      <c r="Q60">
        <v>24</v>
      </c>
      <c r="R60">
        <v>10</v>
      </c>
      <c r="S60">
        <v>10</v>
      </c>
      <c r="T60" t="s">
        <v>1605</v>
      </c>
      <c r="U60" t="s">
        <v>1606</v>
      </c>
      <c r="V60" t="s">
        <v>1607</v>
      </c>
      <c r="X60" t="s">
        <v>1142</v>
      </c>
      <c r="Y60" t="s">
        <v>1142</v>
      </c>
      <c r="Z60" t="s">
        <v>1608</v>
      </c>
      <c r="AC60" t="s">
        <v>1609</v>
      </c>
      <c r="AD60">
        <v>0</v>
      </c>
      <c r="AE60">
        <f>+G150+J150+L150+G151+J151+L151+G154+J154+L154+G155+J155+L155</f>
        <v>144</v>
      </c>
      <c r="AF60">
        <v>0</v>
      </c>
      <c r="AG60">
        <v>0</v>
      </c>
      <c r="AH60">
        <v>3</v>
      </c>
      <c r="AI60">
        <f t="shared" si="3"/>
        <v>147</v>
      </c>
      <c r="AJ60" t="s">
        <v>1610</v>
      </c>
    </row>
    <row r="61" spans="1:36" ht="12.75">
      <c r="A61" t="s">
        <v>1101</v>
      </c>
      <c r="B61" t="s">
        <v>1335</v>
      </c>
      <c r="C61" t="s">
        <v>1611</v>
      </c>
      <c r="D61" t="s">
        <v>1102</v>
      </c>
      <c r="E61" t="s">
        <v>1103</v>
      </c>
      <c r="F61" t="s">
        <v>1612</v>
      </c>
      <c r="G61">
        <v>12</v>
      </c>
      <c r="H61">
        <v>11</v>
      </c>
      <c r="I61" t="s">
        <v>1445</v>
      </c>
      <c r="J61">
        <v>12</v>
      </c>
      <c r="K61" t="s">
        <v>1446</v>
      </c>
      <c r="L61">
        <v>12</v>
      </c>
      <c r="M61" t="s">
        <v>1446</v>
      </c>
      <c r="N61">
        <v>0</v>
      </c>
      <c r="P61">
        <v>12</v>
      </c>
      <c r="Q61">
        <v>24</v>
      </c>
      <c r="R61">
        <v>0</v>
      </c>
      <c r="S61">
        <v>0</v>
      </c>
      <c r="T61" t="s">
        <v>1284</v>
      </c>
      <c r="U61" t="s">
        <v>1613</v>
      </c>
      <c r="V61" t="s">
        <v>1614</v>
      </c>
      <c r="W61" t="s">
        <v>1615</v>
      </c>
      <c r="X61" t="s">
        <v>1111</v>
      </c>
      <c r="Y61" t="s">
        <v>1112</v>
      </c>
      <c r="AC61" t="s">
        <v>1616</v>
      </c>
      <c r="AD61">
        <f>+G143+J143+L143+G144+J144+L144+L145+L143</f>
        <v>96</v>
      </c>
      <c r="AE61">
        <v>0</v>
      </c>
      <c r="AF61">
        <v>0</v>
      </c>
      <c r="AG61">
        <v>0</v>
      </c>
      <c r="AH61">
        <f>+G143+G144</f>
        <v>24</v>
      </c>
      <c r="AI61">
        <f t="shared" si="3"/>
        <v>120</v>
      </c>
      <c r="AJ61" t="s">
        <v>1617</v>
      </c>
    </row>
    <row r="62" spans="1:36" ht="12.75">
      <c r="A62" t="s">
        <v>1101</v>
      </c>
      <c r="B62" t="s">
        <v>1335</v>
      </c>
      <c r="C62" t="s">
        <v>1618</v>
      </c>
      <c r="D62" t="s">
        <v>1102</v>
      </c>
      <c r="E62" t="s">
        <v>1103</v>
      </c>
      <c r="F62" t="s">
        <v>1612</v>
      </c>
      <c r="G62">
        <v>12</v>
      </c>
      <c r="H62">
        <v>14</v>
      </c>
      <c r="I62" t="s">
        <v>1481</v>
      </c>
      <c r="J62">
        <v>12</v>
      </c>
      <c r="K62" t="s">
        <v>1472</v>
      </c>
      <c r="L62">
        <v>12</v>
      </c>
      <c r="M62" t="s">
        <v>1472</v>
      </c>
      <c r="N62">
        <v>0</v>
      </c>
      <c r="P62">
        <v>0</v>
      </c>
      <c r="Q62">
        <v>0</v>
      </c>
      <c r="R62">
        <v>0</v>
      </c>
      <c r="S62">
        <v>0</v>
      </c>
      <c r="U62" t="s">
        <v>1619</v>
      </c>
      <c r="V62" t="s">
        <v>1614</v>
      </c>
      <c r="W62" t="s">
        <v>1615</v>
      </c>
      <c r="X62" t="s">
        <v>1111</v>
      </c>
      <c r="Y62" t="s">
        <v>1112</v>
      </c>
      <c r="AC62" t="s">
        <v>1620</v>
      </c>
      <c r="AD62">
        <f>G146+J146+L146+G147+J147+L147</f>
        <v>72</v>
      </c>
      <c r="AE62">
        <v>0</v>
      </c>
      <c r="AF62">
        <v>0</v>
      </c>
      <c r="AG62">
        <v>0</v>
      </c>
      <c r="AH62">
        <f>+H146+H147</f>
        <v>28</v>
      </c>
      <c r="AI62">
        <f t="shared" si="3"/>
        <v>100</v>
      </c>
      <c r="AJ62" t="s">
        <v>1610</v>
      </c>
    </row>
    <row r="63" spans="1:36" ht="12.75">
      <c r="A63" t="s">
        <v>1101</v>
      </c>
      <c r="B63" t="s">
        <v>1335</v>
      </c>
      <c r="C63" t="s">
        <v>1621</v>
      </c>
      <c r="D63" t="s">
        <v>1102</v>
      </c>
      <c r="E63" t="s">
        <v>1103</v>
      </c>
      <c r="F63" t="s">
        <v>1612</v>
      </c>
      <c r="G63">
        <v>12</v>
      </c>
      <c r="H63">
        <v>9</v>
      </c>
      <c r="I63" t="s">
        <v>1518</v>
      </c>
      <c r="J63">
        <v>12</v>
      </c>
      <c r="K63" t="s">
        <v>1478</v>
      </c>
      <c r="L63">
        <v>12</v>
      </c>
      <c r="M63" t="s">
        <v>1478</v>
      </c>
      <c r="N63">
        <v>0</v>
      </c>
      <c r="P63">
        <v>0</v>
      </c>
      <c r="Q63">
        <v>0</v>
      </c>
      <c r="R63">
        <v>0</v>
      </c>
      <c r="S63">
        <v>0</v>
      </c>
      <c r="U63" t="s">
        <v>1622</v>
      </c>
      <c r="V63" t="s">
        <v>1614</v>
      </c>
      <c r="W63" t="s">
        <v>1615</v>
      </c>
      <c r="X63" t="s">
        <v>1111</v>
      </c>
      <c r="Y63" t="s">
        <v>1112</v>
      </c>
      <c r="AC63" t="s">
        <v>1623</v>
      </c>
      <c r="AD63">
        <f>+G145+J145</f>
        <v>24</v>
      </c>
      <c r="AE63">
        <v>0</v>
      </c>
      <c r="AF63">
        <v>0</v>
      </c>
      <c r="AG63">
        <v>0</v>
      </c>
      <c r="AH63">
        <f>+H145</f>
        <v>6</v>
      </c>
      <c r="AI63">
        <f t="shared" si="3"/>
        <v>30</v>
      </c>
      <c r="AJ63" t="s">
        <v>1624</v>
      </c>
    </row>
    <row r="64" spans="1:36" ht="12.75">
      <c r="A64" t="s">
        <v>1101</v>
      </c>
      <c r="B64" t="s">
        <v>1359</v>
      </c>
      <c r="C64" t="s">
        <v>1625</v>
      </c>
      <c r="D64" t="s">
        <v>1199</v>
      </c>
      <c r="E64" t="s">
        <v>1103</v>
      </c>
      <c r="F64" t="s">
        <v>1626</v>
      </c>
      <c r="G64">
        <v>10</v>
      </c>
      <c r="H64">
        <v>5</v>
      </c>
      <c r="I64" t="s">
        <v>1627</v>
      </c>
      <c r="J64">
        <v>10</v>
      </c>
      <c r="K64" t="s">
        <v>1628</v>
      </c>
      <c r="L64">
        <v>10</v>
      </c>
      <c r="M64" t="s">
        <v>1628</v>
      </c>
      <c r="N64">
        <v>0</v>
      </c>
      <c r="P64">
        <v>10</v>
      </c>
      <c r="Q64">
        <v>24</v>
      </c>
      <c r="R64">
        <v>0</v>
      </c>
      <c r="S64">
        <v>0</v>
      </c>
      <c r="T64" t="s">
        <v>1284</v>
      </c>
      <c r="U64" t="s">
        <v>1629</v>
      </c>
      <c r="V64" t="s">
        <v>1630</v>
      </c>
      <c r="W64" t="s">
        <v>1631</v>
      </c>
      <c r="X64" t="s">
        <v>1111</v>
      </c>
      <c r="Y64" t="s">
        <v>1112</v>
      </c>
      <c r="AC64" t="s">
        <v>663</v>
      </c>
      <c r="AD64">
        <f>+Q131</f>
        <v>1</v>
      </c>
      <c r="AE64">
        <f>+G141+J141+L141+G135+J135</f>
        <v>60</v>
      </c>
      <c r="AF64">
        <v>0</v>
      </c>
      <c r="AG64">
        <v>0</v>
      </c>
      <c r="AH64">
        <v>14</v>
      </c>
      <c r="AI64">
        <f t="shared" si="3"/>
        <v>75</v>
      </c>
      <c r="AJ64" t="s">
        <v>664</v>
      </c>
    </row>
    <row r="65" spans="1:36" ht="12.75">
      <c r="A65" t="s">
        <v>1101</v>
      </c>
      <c r="B65" t="s">
        <v>1359</v>
      </c>
      <c r="C65" t="s">
        <v>1634</v>
      </c>
      <c r="D65" t="s">
        <v>1199</v>
      </c>
      <c r="E65" t="s">
        <v>1103</v>
      </c>
      <c r="F65" t="s">
        <v>1626</v>
      </c>
      <c r="G65">
        <v>10</v>
      </c>
      <c r="H65">
        <v>5</v>
      </c>
      <c r="I65" t="s">
        <v>1627</v>
      </c>
      <c r="J65">
        <v>10</v>
      </c>
      <c r="K65" t="s">
        <v>1628</v>
      </c>
      <c r="L65">
        <v>10</v>
      </c>
      <c r="M65" t="s">
        <v>1628</v>
      </c>
      <c r="N65">
        <v>0</v>
      </c>
      <c r="P65">
        <v>0</v>
      </c>
      <c r="Q65">
        <v>0</v>
      </c>
      <c r="R65">
        <v>0</v>
      </c>
      <c r="S65">
        <v>0</v>
      </c>
      <c r="U65" t="s">
        <v>1635</v>
      </c>
      <c r="V65" t="s">
        <v>1630</v>
      </c>
      <c r="W65" t="s">
        <v>1631</v>
      </c>
      <c r="X65" t="s">
        <v>1111</v>
      </c>
      <c r="Y65" t="s">
        <v>1112</v>
      </c>
      <c r="AC65" t="s">
        <v>1632</v>
      </c>
      <c r="AD65">
        <f>+G28</f>
        <v>8</v>
      </c>
      <c r="AE65">
        <v>0</v>
      </c>
      <c r="AF65">
        <v>0</v>
      </c>
      <c r="AG65">
        <v>0</v>
      </c>
      <c r="AH65">
        <v>0</v>
      </c>
      <c r="AI65">
        <f t="shared" si="3"/>
        <v>8</v>
      </c>
      <c r="AJ65" t="s">
        <v>1633</v>
      </c>
    </row>
    <row r="66" spans="1:36" ht="12.75">
      <c r="A66" t="s">
        <v>1101</v>
      </c>
      <c r="B66" t="s">
        <v>1359</v>
      </c>
      <c r="C66" t="s">
        <v>1638</v>
      </c>
      <c r="D66" t="s">
        <v>1199</v>
      </c>
      <c r="E66" t="s">
        <v>1103</v>
      </c>
      <c r="F66" t="s">
        <v>1626</v>
      </c>
      <c r="G66">
        <v>10</v>
      </c>
      <c r="H66">
        <v>5</v>
      </c>
      <c r="I66" t="s">
        <v>1639</v>
      </c>
      <c r="J66">
        <v>10</v>
      </c>
      <c r="K66" t="s">
        <v>1640</v>
      </c>
      <c r="L66">
        <v>10</v>
      </c>
      <c r="M66" t="s">
        <v>1640</v>
      </c>
      <c r="N66">
        <v>0</v>
      </c>
      <c r="P66">
        <v>0</v>
      </c>
      <c r="Q66">
        <v>0</v>
      </c>
      <c r="R66">
        <v>0</v>
      </c>
      <c r="S66">
        <v>0</v>
      </c>
      <c r="U66" t="s">
        <v>1641</v>
      </c>
      <c r="V66" t="s">
        <v>1630</v>
      </c>
      <c r="W66" t="s">
        <v>1631</v>
      </c>
      <c r="X66" t="s">
        <v>1111</v>
      </c>
      <c r="Y66" t="s">
        <v>1112</v>
      </c>
      <c r="AC66" t="s">
        <v>1636</v>
      </c>
      <c r="AD66">
        <f>+H28</f>
        <v>2</v>
      </c>
      <c r="AE66">
        <v>0</v>
      </c>
      <c r="AF66">
        <v>0</v>
      </c>
      <c r="AG66">
        <v>0</v>
      </c>
      <c r="AH66">
        <v>0</v>
      </c>
      <c r="AI66">
        <f t="shared" si="3"/>
        <v>2</v>
      </c>
      <c r="AJ66" t="s">
        <v>1637</v>
      </c>
    </row>
    <row r="67" spans="1:36" ht="12.75">
      <c r="A67" t="s">
        <v>1142</v>
      </c>
      <c r="B67" t="s">
        <v>1370</v>
      </c>
      <c r="C67" t="s">
        <v>1653</v>
      </c>
      <c r="D67" t="s">
        <v>1199</v>
      </c>
      <c r="E67" t="s">
        <v>1142</v>
      </c>
      <c r="F67" t="s">
        <v>1142</v>
      </c>
      <c r="G67">
        <v>0</v>
      </c>
      <c r="H67">
        <v>0</v>
      </c>
      <c r="I67" t="s">
        <v>1231</v>
      </c>
      <c r="J67">
        <v>0</v>
      </c>
      <c r="K67" t="s">
        <v>1231</v>
      </c>
      <c r="L67">
        <v>0</v>
      </c>
      <c r="M67" t="s">
        <v>1375</v>
      </c>
      <c r="N67">
        <v>0</v>
      </c>
      <c r="P67">
        <v>0</v>
      </c>
      <c r="Q67">
        <v>0</v>
      </c>
      <c r="R67">
        <v>0</v>
      </c>
      <c r="S67">
        <v>0</v>
      </c>
      <c r="T67" t="s">
        <v>1605</v>
      </c>
      <c r="U67" t="s">
        <v>1654</v>
      </c>
      <c r="V67" t="s">
        <v>1142</v>
      </c>
      <c r="W67" t="s">
        <v>1142</v>
      </c>
      <c r="X67" t="s">
        <v>1142</v>
      </c>
      <c r="Y67" t="s">
        <v>1112</v>
      </c>
      <c r="Z67" t="s">
        <v>1655</v>
      </c>
      <c r="AC67" t="s">
        <v>1642</v>
      </c>
      <c r="AD67">
        <f>+J40</f>
        <v>12</v>
      </c>
      <c r="AE67">
        <v>0</v>
      </c>
      <c r="AF67">
        <v>0</v>
      </c>
      <c r="AG67">
        <v>0</v>
      </c>
      <c r="AH67">
        <v>0</v>
      </c>
      <c r="AI67">
        <f t="shared" si="3"/>
        <v>12</v>
      </c>
      <c r="AJ67" t="s">
        <v>1652</v>
      </c>
    </row>
    <row r="68" spans="1:36" ht="12.75">
      <c r="A68" t="s">
        <v>1178</v>
      </c>
      <c r="B68" t="s">
        <v>1657</v>
      </c>
      <c r="C68" t="s">
        <v>1658</v>
      </c>
      <c r="D68" t="s">
        <v>1102</v>
      </c>
      <c r="E68" t="s">
        <v>1361</v>
      </c>
      <c r="F68" t="s">
        <v>1659</v>
      </c>
      <c r="G68">
        <v>10</v>
      </c>
      <c r="H68">
        <v>0</v>
      </c>
      <c r="I68" t="s">
        <v>1106</v>
      </c>
      <c r="J68">
        <v>10</v>
      </c>
      <c r="K68" t="s">
        <v>1106</v>
      </c>
      <c r="L68">
        <v>5</v>
      </c>
      <c r="M68" t="s">
        <v>1106</v>
      </c>
      <c r="N68">
        <v>0</v>
      </c>
      <c r="P68">
        <v>4</v>
      </c>
      <c r="Q68">
        <v>4</v>
      </c>
      <c r="R68">
        <v>24</v>
      </c>
      <c r="S68">
        <v>1</v>
      </c>
      <c r="T68" t="s">
        <v>1510</v>
      </c>
      <c r="U68" t="s">
        <v>1660</v>
      </c>
      <c r="V68" t="s">
        <v>1661</v>
      </c>
      <c r="X68" t="s">
        <v>1111</v>
      </c>
      <c r="Y68" t="s">
        <v>1112</v>
      </c>
      <c r="Z68" t="s">
        <v>1662</v>
      </c>
      <c r="AC68" t="s">
        <v>1656</v>
      </c>
      <c r="AD68">
        <v>40</v>
      </c>
      <c r="AE68">
        <v>0</v>
      </c>
      <c r="AF68">
        <v>0</v>
      </c>
      <c r="AG68">
        <v>0</v>
      </c>
      <c r="AH68">
        <v>0</v>
      </c>
      <c r="AI68">
        <f t="shared" si="3"/>
        <v>40</v>
      </c>
      <c r="AJ68" t="s">
        <v>1127</v>
      </c>
    </row>
    <row r="69" spans="1:36" ht="12.75">
      <c r="A69" t="s">
        <v>1178</v>
      </c>
      <c r="B69" t="s">
        <v>1657</v>
      </c>
      <c r="C69" t="s">
        <v>1665</v>
      </c>
      <c r="D69" t="s">
        <v>1102</v>
      </c>
      <c r="E69" t="s">
        <v>1361</v>
      </c>
      <c r="F69" t="s">
        <v>1659</v>
      </c>
      <c r="G69">
        <v>12</v>
      </c>
      <c r="H69">
        <v>0</v>
      </c>
      <c r="I69" t="s">
        <v>1486</v>
      </c>
      <c r="J69">
        <v>12</v>
      </c>
      <c r="K69" t="s">
        <v>1486</v>
      </c>
      <c r="L69">
        <v>0</v>
      </c>
      <c r="N69">
        <v>0</v>
      </c>
      <c r="P69">
        <v>0</v>
      </c>
      <c r="Q69">
        <v>0</v>
      </c>
      <c r="R69">
        <v>0</v>
      </c>
      <c r="S69">
        <v>0</v>
      </c>
      <c r="U69" t="s">
        <v>1666</v>
      </c>
      <c r="V69" t="s">
        <v>1661</v>
      </c>
      <c r="X69" t="s">
        <v>1111</v>
      </c>
      <c r="Y69" t="s">
        <v>1112</v>
      </c>
      <c r="Z69" t="s">
        <v>1190</v>
      </c>
      <c r="AC69" t="s">
        <v>1663</v>
      </c>
      <c r="AD69">
        <v>0</v>
      </c>
      <c r="AE69">
        <v>0</v>
      </c>
      <c r="AF69">
        <v>0</v>
      </c>
      <c r="AG69">
        <v>10</v>
      </c>
      <c r="AH69">
        <v>0</v>
      </c>
      <c r="AI69">
        <f t="shared" si="3"/>
        <v>10</v>
      </c>
      <c r="AJ69" t="s">
        <v>665</v>
      </c>
    </row>
    <row r="70" spans="1:36" ht="12.75">
      <c r="A70" t="s">
        <v>1178</v>
      </c>
      <c r="B70" t="s">
        <v>1657</v>
      </c>
      <c r="C70" t="s">
        <v>1669</v>
      </c>
      <c r="D70" t="s">
        <v>1102</v>
      </c>
      <c r="E70" t="s">
        <v>1361</v>
      </c>
      <c r="F70" t="s">
        <v>1659</v>
      </c>
      <c r="G70">
        <v>12</v>
      </c>
      <c r="H70">
        <v>7</v>
      </c>
      <c r="I70" t="s">
        <v>1282</v>
      </c>
      <c r="J70">
        <v>12</v>
      </c>
      <c r="K70" t="s">
        <v>1283</v>
      </c>
      <c r="L70">
        <v>12</v>
      </c>
      <c r="M70" t="s">
        <v>1283</v>
      </c>
      <c r="N70">
        <v>0</v>
      </c>
      <c r="P70">
        <v>0</v>
      </c>
      <c r="Q70">
        <v>0</v>
      </c>
      <c r="R70">
        <v>0</v>
      </c>
      <c r="S70">
        <v>0</v>
      </c>
      <c r="U70" t="s">
        <v>1670</v>
      </c>
      <c r="V70" t="s">
        <v>1661</v>
      </c>
      <c r="X70" t="s">
        <v>1111</v>
      </c>
      <c r="Y70" t="s">
        <v>1112</v>
      </c>
      <c r="Z70" t="s">
        <v>1190</v>
      </c>
      <c r="AC70" t="s">
        <v>1667</v>
      </c>
      <c r="AD70">
        <f>+G16+J16+L16</f>
        <v>30</v>
      </c>
      <c r="AE70">
        <v>0</v>
      </c>
      <c r="AF70">
        <v>0</v>
      </c>
      <c r="AG70">
        <v>0</v>
      </c>
      <c r="AH70">
        <f>+H16+65</f>
        <v>70</v>
      </c>
      <c r="AI70">
        <f t="shared" si="3"/>
        <v>100</v>
      </c>
      <c r="AJ70" t="s">
        <v>1668</v>
      </c>
    </row>
    <row r="71" spans="1:36" ht="12.75">
      <c r="A71" t="s">
        <v>1271</v>
      </c>
      <c r="B71" t="s">
        <v>1404</v>
      </c>
      <c r="C71" t="s">
        <v>1673</v>
      </c>
      <c r="D71" t="s">
        <v>1199</v>
      </c>
      <c r="E71" t="s">
        <v>1273</v>
      </c>
      <c r="F71" t="s">
        <v>1674</v>
      </c>
      <c r="G71">
        <v>0</v>
      </c>
      <c r="H71">
        <v>0</v>
      </c>
      <c r="I71" t="s">
        <v>1231</v>
      </c>
      <c r="J71">
        <v>0</v>
      </c>
      <c r="K71" t="s">
        <v>1231</v>
      </c>
      <c r="L71">
        <v>0</v>
      </c>
      <c r="M71" t="s">
        <v>1375</v>
      </c>
      <c r="N71">
        <v>0</v>
      </c>
      <c r="P71">
        <v>10</v>
      </c>
      <c r="Q71">
        <v>24</v>
      </c>
      <c r="R71">
        <v>10</v>
      </c>
      <c r="S71">
        <v>10</v>
      </c>
      <c r="T71" t="s">
        <v>1605</v>
      </c>
      <c r="U71" t="s">
        <v>1675</v>
      </c>
      <c r="V71" t="s">
        <v>1676</v>
      </c>
      <c r="W71" t="s">
        <v>1677</v>
      </c>
      <c r="X71" t="s">
        <v>1142</v>
      </c>
      <c r="Y71" t="s">
        <v>1112</v>
      </c>
      <c r="Z71" t="s">
        <v>1655</v>
      </c>
      <c r="AC71" t="s">
        <v>1671</v>
      </c>
      <c r="AD71">
        <v>0</v>
      </c>
      <c r="AE71">
        <f>G129+J129+L129</f>
        <v>30</v>
      </c>
      <c r="AF71">
        <v>0</v>
      </c>
      <c r="AG71">
        <v>0</v>
      </c>
      <c r="AH71">
        <f>+H128+H129+10</f>
        <v>20</v>
      </c>
      <c r="AI71">
        <f t="shared" si="3"/>
        <v>50</v>
      </c>
      <c r="AJ71" t="s">
        <v>1672</v>
      </c>
    </row>
    <row r="72" spans="1:36" ht="12.75">
      <c r="A72" t="s">
        <v>1152</v>
      </c>
      <c r="B72" t="s">
        <v>1679</v>
      </c>
      <c r="C72" t="s">
        <v>1680</v>
      </c>
      <c r="D72" t="s">
        <v>1102</v>
      </c>
      <c r="E72" t="s">
        <v>1154</v>
      </c>
      <c r="F72" t="s">
        <v>1681</v>
      </c>
      <c r="G72">
        <v>10</v>
      </c>
      <c r="H72">
        <v>0</v>
      </c>
      <c r="I72" t="s">
        <v>1526</v>
      </c>
      <c r="J72">
        <v>10</v>
      </c>
      <c r="K72" t="s">
        <v>1526</v>
      </c>
      <c r="L72">
        <v>5</v>
      </c>
      <c r="M72" t="s">
        <v>1526</v>
      </c>
      <c r="N72">
        <v>0</v>
      </c>
      <c r="P72">
        <v>4</v>
      </c>
      <c r="Q72">
        <v>8</v>
      </c>
      <c r="R72">
        <v>0</v>
      </c>
      <c r="S72">
        <v>0</v>
      </c>
      <c r="T72" t="s">
        <v>1284</v>
      </c>
      <c r="U72" t="s">
        <v>1682</v>
      </c>
      <c r="V72" t="s">
        <v>1683</v>
      </c>
      <c r="W72" t="s">
        <v>1684</v>
      </c>
      <c r="X72" t="s">
        <v>1111</v>
      </c>
      <c r="Y72" t="s">
        <v>1160</v>
      </c>
      <c r="Z72" t="s">
        <v>1685</v>
      </c>
      <c r="AC72" t="s">
        <v>1468</v>
      </c>
      <c r="AD72">
        <v>0</v>
      </c>
      <c r="AE72">
        <f>+G35+G79+J79+L79+G128+J128+L128</f>
        <v>70</v>
      </c>
      <c r="AF72">
        <v>0</v>
      </c>
      <c r="AG72">
        <v>0</v>
      </c>
      <c r="AH72">
        <f>+H35+H79+H128+10</f>
        <v>30</v>
      </c>
      <c r="AI72">
        <f t="shared" si="3"/>
        <v>100</v>
      </c>
      <c r="AJ72" t="s">
        <v>1678</v>
      </c>
    </row>
    <row r="73" spans="1:36" ht="12.75">
      <c r="A73" t="s">
        <v>1152</v>
      </c>
      <c r="B73" t="s">
        <v>1679</v>
      </c>
      <c r="C73" t="s">
        <v>1687</v>
      </c>
      <c r="D73" t="s">
        <v>1102</v>
      </c>
      <c r="E73" t="s">
        <v>1154</v>
      </c>
      <c r="F73" t="s">
        <v>1681</v>
      </c>
      <c r="G73">
        <v>12</v>
      </c>
      <c r="H73">
        <v>13</v>
      </c>
      <c r="I73" t="s">
        <v>1481</v>
      </c>
      <c r="J73">
        <v>12</v>
      </c>
      <c r="K73" t="s">
        <v>1472</v>
      </c>
      <c r="L73">
        <v>12</v>
      </c>
      <c r="M73" t="s">
        <v>1472</v>
      </c>
      <c r="N73">
        <v>0</v>
      </c>
      <c r="P73">
        <v>4</v>
      </c>
      <c r="Q73">
        <v>12</v>
      </c>
      <c r="R73">
        <v>0</v>
      </c>
      <c r="S73">
        <v>0</v>
      </c>
      <c r="T73" t="s">
        <v>1284</v>
      </c>
      <c r="U73" t="s">
        <v>1688</v>
      </c>
      <c r="V73" t="s">
        <v>1689</v>
      </c>
      <c r="W73" t="s">
        <v>1690</v>
      </c>
      <c r="X73" t="s">
        <v>1111</v>
      </c>
      <c r="Y73" t="s">
        <v>1160</v>
      </c>
      <c r="Z73" t="s">
        <v>1190</v>
      </c>
      <c r="AC73" t="s">
        <v>1640</v>
      </c>
      <c r="AD73">
        <f>G66+J66+L66+G120+J120+L120</f>
        <v>60</v>
      </c>
      <c r="AE73">
        <f>+G121+J121+L121+G127+J127+L127</f>
        <v>60</v>
      </c>
      <c r="AF73">
        <v>0</v>
      </c>
      <c r="AG73">
        <v>0</v>
      </c>
      <c r="AH73">
        <f>H66+H120+H121+H127+10</f>
        <v>30</v>
      </c>
      <c r="AI73">
        <f t="shared" si="3"/>
        <v>150</v>
      </c>
      <c r="AJ73" t="s">
        <v>1686</v>
      </c>
    </row>
    <row r="74" spans="1:36" ht="12.75">
      <c r="A74" t="s">
        <v>1152</v>
      </c>
      <c r="B74" t="s">
        <v>1679</v>
      </c>
      <c r="C74" t="s">
        <v>1692</v>
      </c>
      <c r="D74" t="s">
        <v>1102</v>
      </c>
      <c r="E74" t="s">
        <v>1154</v>
      </c>
      <c r="F74" t="s">
        <v>1681</v>
      </c>
      <c r="G74">
        <v>12</v>
      </c>
      <c r="H74">
        <v>9</v>
      </c>
      <c r="I74" t="s">
        <v>1518</v>
      </c>
      <c r="J74">
        <v>12</v>
      </c>
      <c r="K74" t="s">
        <v>1478</v>
      </c>
      <c r="L74">
        <v>12</v>
      </c>
      <c r="M74" t="s">
        <v>1478</v>
      </c>
      <c r="N74">
        <v>0</v>
      </c>
      <c r="P74">
        <v>4</v>
      </c>
      <c r="Q74">
        <v>12</v>
      </c>
      <c r="R74">
        <v>0</v>
      </c>
      <c r="S74">
        <v>0</v>
      </c>
      <c r="T74" t="s">
        <v>1284</v>
      </c>
      <c r="U74" t="s">
        <v>1693</v>
      </c>
      <c r="V74" t="s">
        <v>1689</v>
      </c>
      <c r="W74" t="s">
        <v>1690</v>
      </c>
      <c r="X74" t="s">
        <v>1111</v>
      </c>
      <c r="Y74" t="s">
        <v>1160</v>
      </c>
      <c r="Z74" t="s">
        <v>1694</v>
      </c>
      <c r="AC74" t="s">
        <v>1628</v>
      </c>
      <c r="AD74">
        <f>+G122+J122+L122+G64+J64+L64+G80+J80+L80+G65+J65+L65</f>
        <v>120</v>
      </c>
      <c r="AE74">
        <v>0</v>
      </c>
      <c r="AF74">
        <v>0</v>
      </c>
      <c r="AG74">
        <v>0</v>
      </c>
      <c r="AH74" s="5">
        <f>+H64+H80+H122+H65+10</f>
        <v>30</v>
      </c>
      <c r="AI74">
        <f t="shared" si="3"/>
        <v>150</v>
      </c>
      <c r="AJ74" t="s">
        <v>1691</v>
      </c>
    </row>
    <row r="75" spans="1:36" ht="12.75">
      <c r="A75" t="s">
        <v>1128</v>
      </c>
      <c r="B75" t="s">
        <v>1443</v>
      </c>
      <c r="C75" t="s">
        <v>1696</v>
      </c>
      <c r="D75" t="s">
        <v>1102</v>
      </c>
      <c r="E75" t="s">
        <v>1131</v>
      </c>
      <c r="F75" t="s">
        <v>1697</v>
      </c>
      <c r="G75">
        <v>12</v>
      </c>
      <c r="H75">
        <v>12</v>
      </c>
      <c r="I75" t="s">
        <v>1187</v>
      </c>
      <c r="J75">
        <v>12</v>
      </c>
      <c r="K75" t="s">
        <v>1188</v>
      </c>
      <c r="L75">
        <v>12</v>
      </c>
      <c r="M75" t="s">
        <v>1188</v>
      </c>
      <c r="N75" s="1">
        <v>0</v>
      </c>
      <c r="O75" s="1"/>
      <c r="P75">
        <v>12</v>
      </c>
      <c r="Q75">
        <v>24</v>
      </c>
      <c r="R75">
        <v>0</v>
      </c>
      <c r="S75">
        <v>0</v>
      </c>
      <c r="T75" t="s">
        <v>1284</v>
      </c>
      <c r="U75" t="s">
        <v>1698</v>
      </c>
      <c r="V75" t="s">
        <v>1699</v>
      </c>
      <c r="W75" t="s">
        <v>1700</v>
      </c>
      <c r="X75" t="s">
        <v>1111</v>
      </c>
      <c r="Y75" t="s">
        <v>1160</v>
      </c>
      <c r="Z75" t="s">
        <v>1701</v>
      </c>
      <c r="AC75" t="s">
        <v>1203</v>
      </c>
      <c r="AD75">
        <f>+G78+J78+L78+G15+J15+L15</f>
        <v>60</v>
      </c>
      <c r="AE75">
        <v>0</v>
      </c>
      <c r="AF75">
        <v>0</v>
      </c>
      <c r="AG75">
        <v>0</v>
      </c>
      <c r="AH75">
        <f>+H15+H78</f>
        <v>10</v>
      </c>
      <c r="AI75">
        <f t="shared" si="3"/>
        <v>70</v>
      </c>
      <c r="AJ75" t="s">
        <v>1695</v>
      </c>
    </row>
    <row r="76" spans="1:36" ht="12.75">
      <c r="A76" t="s">
        <v>1128</v>
      </c>
      <c r="B76" t="s">
        <v>1443</v>
      </c>
      <c r="C76" t="s">
        <v>1704</v>
      </c>
      <c r="D76" t="s">
        <v>1102</v>
      </c>
      <c r="E76" t="s">
        <v>1131</v>
      </c>
      <c r="F76" t="s">
        <v>1697</v>
      </c>
      <c r="G76">
        <v>12</v>
      </c>
      <c r="H76">
        <v>12</v>
      </c>
      <c r="I76" t="s">
        <v>1187</v>
      </c>
      <c r="J76">
        <v>12</v>
      </c>
      <c r="K76" t="s">
        <v>1188</v>
      </c>
      <c r="L76">
        <v>12</v>
      </c>
      <c r="M76" t="s">
        <v>1188</v>
      </c>
      <c r="N76" s="1">
        <v>0</v>
      </c>
      <c r="O76" s="1"/>
      <c r="P76">
        <v>0</v>
      </c>
      <c r="Q76">
        <v>0</v>
      </c>
      <c r="R76">
        <v>0</v>
      </c>
      <c r="S76">
        <v>0</v>
      </c>
      <c r="U76" t="s">
        <v>1705</v>
      </c>
      <c r="V76" t="s">
        <v>1699</v>
      </c>
      <c r="W76" t="s">
        <v>1700</v>
      </c>
      <c r="X76" t="s">
        <v>1111</v>
      </c>
      <c r="Y76" t="s">
        <v>1160</v>
      </c>
      <c r="Z76" t="s">
        <v>1706</v>
      </c>
      <c r="AC76" t="s">
        <v>1702</v>
      </c>
      <c r="AD76">
        <f>+G17+J17+L17</f>
        <v>30</v>
      </c>
      <c r="AE76">
        <v>0</v>
      </c>
      <c r="AF76">
        <v>0</v>
      </c>
      <c r="AG76">
        <v>0</v>
      </c>
      <c r="AH76">
        <f>+H17</f>
        <v>5</v>
      </c>
      <c r="AI76">
        <f t="shared" si="3"/>
        <v>35</v>
      </c>
      <c r="AJ76" t="s">
        <v>1703</v>
      </c>
    </row>
    <row r="77" spans="1:36" ht="12.75">
      <c r="A77" t="s">
        <v>1128</v>
      </c>
      <c r="B77" t="s">
        <v>1443</v>
      </c>
      <c r="C77" t="s">
        <v>1709</v>
      </c>
      <c r="D77" t="s">
        <v>1102</v>
      </c>
      <c r="E77" t="s">
        <v>1131</v>
      </c>
      <c r="F77" t="s">
        <v>1697</v>
      </c>
      <c r="G77">
        <v>12</v>
      </c>
      <c r="H77">
        <v>12</v>
      </c>
      <c r="I77" t="s">
        <v>1187</v>
      </c>
      <c r="J77">
        <v>12</v>
      </c>
      <c r="K77" t="s">
        <v>1188</v>
      </c>
      <c r="L77">
        <v>12</v>
      </c>
      <c r="M77" t="s">
        <v>1188</v>
      </c>
      <c r="N77" s="1">
        <v>0</v>
      </c>
      <c r="O77" s="1"/>
      <c r="P77">
        <v>0</v>
      </c>
      <c r="Q77">
        <v>0</v>
      </c>
      <c r="R77">
        <v>0</v>
      </c>
      <c r="S77">
        <v>0</v>
      </c>
      <c r="U77" t="s">
        <v>1710</v>
      </c>
      <c r="V77" t="s">
        <v>1699</v>
      </c>
      <c r="W77" t="s">
        <v>1700</v>
      </c>
      <c r="X77" t="s">
        <v>1111</v>
      </c>
      <c r="Y77" t="s">
        <v>1160</v>
      </c>
      <c r="Z77" t="s">
        <v>1706</v>
      </c>
      <c r="AC77" t="s">
        <v>1707</v>
      </c>
      <c r="AD77">
        <v>0</v>
      </c>
      <c r="AE77">
        <v>0</v>
      </c>
      <c r="AF77">
        <v>6</v>
      </c>
      <c r="AG77">
        <v>19</v>
      </c>
      <c r="AH77">
        <v>0</v>
      </c>
      <c r="AI77">
        <f t="shared" si="3"/>
        <v>25</v>
      </c>
      <c r="AJ77" t="s">
        <v>1708</v>
      </c>
    </row>
    <row r="78" spans="1:36" ht="12.75">
      <c r="A78" t="s">
        <v>1152</v>
      </c>
      <c r="B78" t="s">
        <v>1712</v>
      </c>
      <c r="C78" t="s">
        <v>1713</v>
      </c>
      <c r="D78" t="s">
        <v>1199</v>
      </c>
      <c r="E78" t="s">
        <v>1154</v>
      </c>
      <c r="F78" t="s">
        <v>1714</v>
      </c>
      <c r="G78">
        <v>10</v>
      </c>
      <c r="H78">
        <v>5</v>
      </c>
      <c r="I78" t="s">
        <v>1203</v>
      </c>
      <c r="J78">
        <v>10</v>
      </c>
      <c r="K78" t="s">
        <v>1715</v>
      </c>
      <c r="L78">
        <v>10</v>
      </c>
      <c r="M78" t="s">
        <v>1203</v>
      </c>
      <c r="N78">
        <v>0</v>
      </c>
      <c r="P78">
        <v>4</v>
      </c>
      <c r="Q78">
        <v>10</v>
      </c>
      <c r="R78">
        <v>0</v>
      </c>
      <c r="S78">
        <v>0</v>
      </c>
      <c r="T78" t="s">
        <v>1284</v>
      </c>
      <c r="U78" t="s">
        <v>1716</v>
      </c>
      <c r="V78" t="s">
        <v>1717</v>
      </c>
      <c r="W78" t="s">
        <v>1718</v>
      </c>
      <c r="X78" t="s">
        <v>1111</v>
      </c>
      <c r="Y78" t="s">
        <v>1171</v>
      </c>
      <c r="Z78" t="s">
        <v>1719</v>
      </c>
      <c r="AC78" t="s">
        <v>1133</v>
      </c>
      <c r="AD78">
        <f>+G6+J6+G9+J9+H130+G21+J21+G91+J91</f>
        <v>90</v>
      </c>
      <c r="AE78">
        <v>0</v>
      </c>
      <c r="AF78">
        <v>0</v>
      </c>
      <c r="AG78">
        <v>0</v>
      </c>
      <c r="AH78">
        <f>+L6+L9+L21+L91</f>
        <v>20</v>
      </c>
      <c r="AI78">
        <f aca="true" t="shared" si="4" ref="AI78:AI86">+AD78+AE78+AF78+AG78+AH78</f>
        <v>110</v>
      </c>
      <c r="AJ78" t="s">
        <v>666</v>
      </c>
    </row>
    <row r="79" spans="1:36" ht="12.75">
      <c r="A79" t="s">
        <v>1152</v>
      </c>
      <c r="B79" t="s">
        <v>1712</v>
      </c>
      <c r="C79" t="s">
        <v>1722</v>
      </c>
      <c r="D79" t="s">
        <v>1199</v>
      </c>
      <c r="E79" t="s">
        <v>1154</v>
      </c>
      <c r="F79" t="s">
        <v>1723</v>
      </c>
      <c r="G79">
        <v>10</v>
      </c>
      <c r="H79">
        <v>5</v>
      </c>
      <c r="I79" t="s">
        <v>1468</v>
      </c>
      <c r="J79">
        <v>10</v>
      </c>
      <c r="K79" t="s">
        <v>1468</v>
      </c>
      <c r="L79">
        <v>10</v>
      </c>
      <c r="M79" t="s">
        <v>1468</v>
      </c>
      <c r="N79">
        <v>0</v>
      </c>
      <c r="P79">
        <v>8</v>
      </c>
      <c r="Q79">
        <v>24</v>
      </c>
      <c r="R79">
        <v>0</v>
      </c>
      <c r="S79">
        <v>0</v>
      </c>
      <c r="T79" t="s">
        <v>1284</v>
      </c>
      <c r="U79" t="s">
        <v>1724</v>
      </c>
      <c r="V79" t="s">
        <v>1725</v>
      </c>
      <c r="W79" t="s">
        <v>1726</v>
      </c>
      <c r="X79" t="s">
        <v>1111</v>
      </c>
      <c r="Y79" t="s">
        <v>1160</v>
      </c>
      <c r="Z79" t="s">
        <v>1190</v>
      </c>
      <c r="AC79" t="s">
        <v>1720</v>
      </c>
      <c r="AD79">
        <f>+G93+H93</f>
        <v>18</v>
      </c>
      <c r="AE79">
        <v>0</v>
      </c>
      <c r="AF79">
        <v>0</v>
      </c>
      <c r="AG79">
        <v>0</v>
      </c>
      <c r="AH79">
        <v>0</v>
      </c>
      <c r="AI79">
        <f t="shared" si="4"/>
        <v>18</v>
      </c>
      <c r="AJ79" t="s">
        <v>1721</v>
      </c>
    </row>
    <row r="80" spans="1:36" ht="12.75">
      <c r="A80" t="s">
        <v>1152</v>
      </c>
      <c r="B80" t="s">
        <v>1712</v>
      </c>
      <c r="C80" t="s">
        <v>1729</v>
      </c>
      <c r="D80" t="s">
        <v>1199</v>
      </c>
      <c r="E80" t="s">
        <v>1154</v>
      </c>
      <c r="F80" t="s">
        <v>1730</v>
      </c>
      <c r="G80">
        <v>10</v>
      </c>
      <c r="H80">
        <v>5</v>
      </c>
      <c r="I80" t="s">
        <v>1628</v>
      </c>
      <c r="J80">
        <v>10</v>
      </c>
      <c r="K80" t="s">
        <v>1628</v>
      </c>
      <c r="L80">
        <v>10</v>
      </c>
      <c r="M80" t="s">
        <v>1628</v>
      </c>
      <c r="N80">
        <v>0</v>
      </c>
      <c r="O80" s="1"/>
      <c r="P80">
        <v>12</v>
      </c>
      <c r="Q80">
        <v>24</v>
      </c>
      <c r="R80">
        <v>0</v>
      </c>
      <c r="S80">
        <v>0</v>
      </c>
      <c r="T80" t="s">
        <v>1284</v>
      </c>
      <c r="U80" t="s">
        <v>1731</v>
      </c>
      <c r="V80" t="s">
        <v>1732</v>
      </c>
      <c r="W80" t="s">
        <v>1733</v>
      </c>
      <c r="X80" t="s">
        <v>1314</v>
      </c>
      <c r="Y80" t="s">
        <v>1112</v>
      </c>
      <c r="AC80" t="s">
        <v>1727</v>
      </c>
      <c r="AD80">
        <f>+G95</f>
        <v>11</v>
      </c>
      <c r="AE80">
        <f>+H95</f>
        <v>4</v>
      </c>
      <c r="AF80">
        <v>32</v>
      </c>
      <c r="AG80">
        <v>0</v>
      </c>
      <c r="AH80">
        <v>0</v>
      </c>
      <c r="AI80">
        <f t="shared" si="4"/>
        <v>47</v>
      </c>
      <c r="AJ80" t="s">
        <v>1728</v>
      </c>
    </row>
    <row r="81" spans="1:36" ht="12.75">
      <c r="A81" t="s">
        <v>1152</v>
      </c>
      <c r="B81" t="s">
        <v>1458</v>
      </c>
      <c r="C81" t="s">
        <v>1786</v>
      </c>
      <c r="D81" t="s">
        <v>1102</v>
      </c>
      <c r="E81" t="s">
        <v>1154</v>
      </c>
      <c r="F81" t="s">
        <v>1787</v>
      </c>
      <c r="G81">
        <v>10</v>
      </c>
      <c r="H81">
        <v>0</v>
      </c>
      <c r="I81" t="s">
        <v>1526</v>
      </c>
      <c r="J81">
        <v>10</v>
      </c>
      <c r="K81" t="s">
        <v>1526</v>
      </c>
      <c r="L81">
        <v>5</v>
      </c>
      <c r="M81" t="s">
        <v>1526</v>
      </c>
      <c r="N81">
        <v>0</v>
      </c>
      <c r="P81">
        <v>12</v>
      </c>
      <c r="Q81">
        <v>24</v>
      </c>
      <c r="R81">
        <v>0</v>
      </c>
      <c r="S81">
        <v>0</v>
      </c>
      <c r="T81" t="s">
        <v>1284</v>
      </c>
      <c r="U81" t="s">
        <v>1788</v>
      </c>
      <c r="V81" t="s">
        <v>1789</v>
      </c>
      <c r="W81" t="s">
        <v>1733</v>
      </c>
      <c r="X81" t="s">
        <v>1314</v>
      </c>
      <c r="Y81" t="s">
        <v>1112</v>
      </c>
      <c r="Z81" t="s">
        <v>1790</v>
      </c>
      <c r="AC81" t="s">
        <v>1734</v>
      </c>
      <c r="AD81">
        <f>+H95</f>
        <v>4</v>
      </c>
      <c r="AE81">
        <v>0</v>
      </c>
      <c r="AF81">
        <v>0</v>
      </c>
      <c r="AG81">
        <v>0</v>
      </c>
      <c r="AH81">
        <v>0</v>
      </c>
      <c r="AI81">
        <f t="shared" si="4"/>
        <v>4</v>
      </c>
      <c r="AJ81" t="s">
        <v>1785</v>
      </c>
    </row>
    <row r="82" spans="1:36" ht="12.75">
      <c r="A82" t="s">
        <v>1152</v>
      </c>
      <c r="B82" t="s">
        <v>1458</v>
      </c>
      <c r="C82" t="s">
        <v>1793</v>
      </c>
      <c r="D82" t="s">
        <v>1102</v>
      </c>
      <c r="E82" t="s">
        <v>1154</v>
      </c>
      <c r="F82" t="s">
        <v>1787</v>
      </c>
      <c r="G82">
        <v>12</v>
      </c>
      <c r="H82">
        <v>12</v>
      </c>
      <c r="I82" t="s">
        <v>1187</v>
      </c>
      <c r="J82">
        <v>12</v>
      </c>
      <c r="K82" t="s">
        <v>1188</v>
      </c>
      <c r="L82">
        <v>12</v>
      </c>
      <c r="M82" t="s">
        <v>1188</v>
      </c>
      <c r="N82">
        <v>0</v>
      </c>
      <c r="P82">
        <v>0</v>
      </c>
      <c r="Q82">
        <v>0</v>
      </c>
      <c r="R82">
        <v>0</v>
      </c>
      <c r="S82">
        <v>0</v>
      </c>
      <c r="U82" t="s">
        <v>1794</v>
      </c>
      <c r="V82" t="s">
        <v>1789</v>
      </c>
      <c r="W82" t="s">
        <v>1733</v>
      </c>
      <c r="X82" t="s">
        <v>1314</v>
      </c>
      <c r="Y82" t="s">
        <v>1112</v>
      </c>
      <c r="AC82" t="s">
        <v>1791</v>
      </c>
      <c r="AD82">
        <f>+L39+L40+N39+S68+S12+S15+S18+R24+R29+R30+R31+R32+R42+R43+S54+N40+R99+S103</f>
        <v>277</v>
      </c>
      <c r="AE82">
        <f>+S35+S89+SUM(Q131:Q141)+R130</f>
        <v>23</v>
      </c>
      <c r="AF82">
        <v>0</v>
      </c>
      <c r="AG82">
        <v>140</v>
      </c>
      <c r="AH82">
        <v>0</v>
      </c>
      <c r="AI82">
        <f t="shared" si="4"/>
        <v>440</v>
      </c>
      <c r="AJ82" t="s">
        <v>1792</v>
      </c>
    </row>
    <row r="83" spans="1:36" ht="12.75">
      <c r="A83" t="s">
        <v>1152</v>
      </c>
      <c r="B83" t="s">
        <v>1458</v>
      </c>
      <c r="C83" t="s">
        <v>1797</v>
      </c>
      <c r="D83" t="s">
        <v>1102</v>
      </c>
      <c r="E83" t="s">
        <v>1154</v>
      </c>
      <c r="F83" t="s">
        <v>1787</v>
      </c>
      <c r="G83">
        <v>12</v>
      </c>
      <c r="H83">
        <v>15</v>
      </c>
      <c r="I83" t="s">
        <v>1187</v>
      </c>
      <c r="J83">
        <v>12</v>
      </c>
      <c r="K83" t="s">
        <v>1188</v>
      </c>
      <c r="L83">
        <v>12</v>
      </c>
      <c r="M83" t="s">
        <v>1188</v>
      </c>
      <c r="N83">
        <v>12</v>
      </c>
      <c r="O83" t="s">
        <v>1798</v>
      </c>
      <c r="P83">
        <v>0</v>
      </c>
      <c r="Q83">
        <v>0</v>
      </c>
      <c r="R83">
        <v>0</v>
      </c>
      <c r="S83">
        <v>0</v>
      </c>
      <c r="U83" t="s">
        <v>1799</v>
      </c>
      <c r="V83" t="s">
        <v>1789</v>
      </c>
      <c r="W83" t="s">
        <v>1733</v>
      </c>
      <c r="X83" t="s">
        <v>1314</v>
      </c>
      <c r="Y83" t="s">
        <v>1112</v>
      </c>
      <c r="AC83" t="s">
        <v>1795</v>
      </c>
      <c r="AD83">
        <f>+L41+N41+N95+J93+L94+N94+L95+P95</f>
        <v>88</v>
      </c>
      <c r="AE83">
        <v>0</v>
      </c>
      <c r="AF83">
        <v>11</v>
      </c>
      <c r="AG83">
        <v>0</v>
      </c>
      <c r="AH83">
        <v>4</v>
      </c>
      <c r="AI83">
        <f t="shared" si="4"/>
        <v>103</v>
      </c>
      <c r="AJ83" t="s">
        <v>1796</v>
      </c>
    </row>
    <row r="84" spans="1:36" ht="12.75">
      <c r="A84" t="s">
        <v>1101</v>
      </c>
      <c r="B84" t="s">
        <v>1462</v>
      </c>
      <c r="C84" t="s">
        <v>1801</v>
      </c>
      <c r="D84" t="s">
        <v>1102</v>
      </c>
      <c r="E84" t="s">
        <v>1103</v>
      </c>
      <c r="F84" t="s">
        <v>1802</v>
      </c>
      <c r="G84">
        <v>12</v>
      </c>
      <c r="H84">
        <v>4</v>
      </c>
      <c r="I84" t="s">
        <v>1803</v>
      </c>
      <c r="J84">
        <v>12</v>
      </c>
      <c r="K84" t="s">
        <v>1538</v>
      </c>
      <c r="L84">
        <v>12</v>
      </c>
      <c r="M84" t="s">
        <v>1538</v>
      </c>
      <c r="N84">
        <v>0</v>
      </c>
      <c r="P84">
        <v>4</v>
      </c>
      <c r="Q84">
        <v>4</v>
      </c>
      <c r="R84">
        <v>4</v>
      </c>
      <c r="S84">
        <v>28</v>
      </c>
      <c r="T84" t="s">
        <v>1804</v>
      </c>
      <c r="U84" t="s">
        <v>1805</v>
      </c>
      <c r="V84" t="s">
        <v>1806</v>
      </c>
      <c r="W84" t="s">
        <v>1807</v>
      </c>
      <c r="X84" t="s">
        <v>1111</v>
      </c>
      <c r="Y84" t="s">
        <v>1112</v>
      </c>
      <c r="Z84" t="s">
        <v>1808</v>
      </c>
      <c r="AC84" t="s">
        <v>1504</v>
      </c>
      <c r="AD84">
        <f>+G41+J41</f>
        <v>24</v>
      </c>
      <c r="AE84">
        <f>+H41</f>
        <v>6</v>
      </c>
      <c r="AF84">
        <v>0</v>
      </c>
      <c r="AG84">
        <v>0</v>
      </c>
      <c r="AH84">
        <v>1</v>
      </c>
      <c r="AI84">
        <f t="shared" si="4"/>
        <v>31</v>
      </c>
      <c r="AJ84" t="s">
        <v>1800</v>
      </c>
    </row>
    <row r="85" spans="1:36" ht="12.75">
      <c r="A85" t="s">
        <v>1101</v>
      </c>
      <c r="B85" t="s">
        <v>1462</v>
      </c>
      <c r="C85" t="s">
        <v>1810</v>
      </c>
      <c r="D85" t="s">
        <v>1102</v>
      </c>
      <c r="E85" t="s">
        <v>1103</v>
      </c>
      <c r="F85" t="s">
        <v>1802</v>
      </c>
      <c r="G85">
        <v>12</v>
      </c>
      <c r="H85">
        <v>12</v>
      </c>
      <c r="I85" t="s">
        <v>1187</v>
      </c>
      <c r="J85">
        <v>12</v>
      </c>
      <c r="K85" t="s">
        <v>1188</v>
      </c>
      <c r="L85">
        <v>12</v>
      </c>
      <c r="M85" t="s">
        <v>1188</v>
      </c>
      <c r="N85">
        <v>0</v>
      </c>
      <c r="P85">
        <v>0</v>
      </c>
      <c r="Q85">
        <v>0</v>
      </c>
      <c r="R85">
        <v>0</v>
      </c>
      <c r="S85">
        <v>0</v>
      </c>
      <c r="U85" t="s">
        <v>1811</v>
      </c>
      <c r="V85" t="s">
        <v>1806</v>
      </c>
      <c r="W85" t="s">
        <v>1807</v>
      </c>
      <c r="X85" t="s">
        <v>1111</v>
      </c>
      <c r="Y85" t="s">
        <v>1112</v>
      </c>
      <c r="Z85" t="s">
        <v>1190</v>
      </c>
      <c r="AC85" t="s">
        <v>1491</v>
      </c>
      <c r="AD85">
        <f>+G39+G40+G94+J94</f>
        <v>48</v>
      </c>
      <c r="AE85">
        <v>0</v>
      </c>
      <c r="AF85">
        <v>12</v>
      </c>
      <c r="AG85">
        <v>0</v>
      </c>
      <c r="AH85">
        <v>0</v>
      </c>
      <c r="AI85">
        <f t="shared" si="4"/>
        <v>60</v>
      </c>
      <c r="AJ85" t="s">
        <v>1809</v>
      </c>
    </row>
    <row r="86" spans="1:36" ht="12.75">
      <c r="A86" t="s">
        <v>1101</v>
      </c>
      <c r="B86" t="s">
        <v>1462</v>
      </c>
      <c r="C86" t="s">
        <v>1814</v>
      </c>
      <c r="D86" t="s">
        <v>1102</v>
      </c>
      <c r="E86" t="s">
        <v>1103</v>
      </c>
      <c r="F86" t="s">
        <v>1802</v>
      </c>
      <c r="G86">
        <v>12</v>
      </c>
      <c r="H86">
        <v>0</v>
      </c>
      <c r="I86" t="s">
        <v>1328</v>
      </c>
      <c r="J86">
        <v>12</v>
      </c>
      <c r="K86" t="s">
        <v>1328</v>
      </c>
      <c r="L86">
        <v>8</v>
      </c>
      <c r="M86" t="s">
        <v>1328</v>
      </c>
      <c r="N86">
        <v>0</v>
      </c>
      <c r="P86">
        <v>0</v>
      </c>
      <c r="Q86">
        <v>0</v>
      </c>
      <c r="R86">
        <v>0</v>
      </c>
      <c r="S86">
        <v>0</v>
      </c>
      <c r="U86" t="s">
        <v>1815</v>
      </c>
      <c r="V86" t="s">
        <v>1806</v>
      </c>
      <c r="W86" t="s">
        <v>1807</v>
      </c>
      <c r="X86" t="s">
        <v>1111</v>
      </c>
      <c r="Y86" t="s">
        <v>1112</v>
      </c>
      <c r="Z86" t="s">
        <v>1125</v>
      </c>
      <c r="AC86" t="s">
        <v>1812</v>
      </c>
      <c r="AD86">
        <f>+G152</f>
        <v>10</v>
      </c>
      <c r="AE86">
        <f>+N131</f>
        <v>8</v>
      </c>
      <c r="AF86">
        <v>0</v>
      </c>
      <c r="AG86">
        <v>0</v>
      </c>
      <c r="AH86">
        <v>0</v>
      </c>
      <c r="AI86">
        <f t="shared" si="4"/>
        <v>18</v>
      </c>
      <c r="AJ86" t="s">
        <v>1813</v>
      </c>
    </row>
    <row r="87" spans="1:36" ht="12.75">
      <c r="A87" t="s">
        <v>1152</v>
      </c>
      <c r="B87" t="s">
        <v>1465</v>
      </c>
      <c r="C87" t="s">
        <v>1818</v>
      </c>
      <c r="D87" t="s">
        <v>1102</v>
      </c>
      <c r="E87" t="s">
        <v>1200</v>
      </c>
      <c r="F87" t="s">
        <v>1142</v>
      </c>
      <c r="G87">
        <v>12</v>
      </c>
      <c r="H87">
        <v>0</v>
      </c>
      <c r="I87" t="s">
        <v>1486</v>
      </c>
      <c r="J87">
        <v>12</v>
      </c>
      <c r="K87" t="s">
        <v>1486</v>
      </c>
      <c r="L87">
        <v>0</v>
      </c>
      <c r="N87">
        <v>0</v>
      </c>
      <c r="P87">
        <v>8</v>
      </c>
      <c r="Q87">
        <v>24</v>
      </c>
      <c r="R87">
        <v>0</v>
      </c>
      <c r="S87">
        <v>0</v>
      </c>
      <c r="T87" t="s">
        <v>1284</v>
      </c>
      <c r="U87" t="s">
        <v>1819</v>
      </c>
      <c r="V87" t="s">
        <v>1142</v>
      </c>
      <c r="W87" t="s">
        <v>1142</v>
      </c>
      <c r="X87" t="s">
        <v>1142</v>
      </c>
      <c r="Y87" t="s">
        <v>1142</v>
      </c>
      <c r="Z87" t="s">
        <v>1356</v>
      </c>
      <c r="AC87" t="s">
        <v>1816</v>
      </c>
      <c r="AD87">
        <v>0</v>
      </c>
      <c r="AE87">
        <v>0</v>
      </c>
      <c r="AF87">
        <v>0</v>
      </c>
      <c r="AG87">
        <v>48</v>
      </c>
      <c r="AH87">
        <v>2</v>
      </c>
      <c r="AI87">
        <f aca="true" t="shared" si="5" ref="AI87:AI92">+AD87+AE87+AF87+AG87+AH87</f>
        <v>50</v>
      </c>
      <c r="AJ87" t="s">
        <v>1817</v>
      </c>
    </row>
    <row r="88" spans="1:36" ht="12.75">
      <c r="A88" t="s">
        <v>1152</v>
      </c>
      <c r="B88" t="s">
        <v>1465</v>
      </c>
      <c r="C88" t="s">
        <v>1823</v>
      </c>
      <c r="D88" t="s">
        <v>1102</v>
      </c>
      <c r="E88" t="s">
        <v>1200</v>
      </c>
      <c r="F88" t="s">
        <v>1142</v>
      </c>
      <c r="G88">
        <v>12</v>
      </c>
      <c r="H88">
        <v>12</v>
      </c>
      <c r="I88" t="s">
        <v>1187</v>
      </c>
      <c r="J88">
        <v>12</v>
      </c>
      <c r="K88" t="s">
        <v>1188</v>
      </c>
      <c r="L88">
        <v>12</v>
      </c>
      <c r="M88" t="s">
        <v>1188</v>
      </c>
      <c r="N88">
        <v>0</v>
      </c>
      <c r="P88">
        <v>0</v>
      </c>
      <c r="Q88">
        <v>0</v>
      </c>
      <c r="R88">
        <v>0</v>
      </c>
      <c r="S88">
        <v>0</v>
      </c>
      <c r="U88" t="s">
        <v>1824</v>
      </c>
      <c r="V88" t="s">
        <v>1142</v>
      </c>
      <c r="W88" t="s">
        <v>1142</v>
      </c>
      <c r="X88" t="s">
        <v>1142</v>
      </c>
      <c r="Y88" t="s">
        <v>1142</v>
      </c>
      <c r="Z88" t="s">
        <v>1825</v>
      </c>
      <c r="AC88" t="s">
        <v>1820</v>
      </c>
      <c r="AD88">
        <f>+L158</f>
        <v>2</v>
      </c>
      <c r="AE88">
        <v>0</v>
      </c>
      <c r="AF88">
        <v>13</v>
      </c>
      <c r="AG88">
        <v>7</v>
      </c>
      <c r="AH88">
        <v>5</v>
      </c>
      <c r="AI88">
        <f t="shared" si="5"/>
        <v>27</v>
      </c>
      <c r="AJ88" t="s">
        <v>667</v>
      </c>
    </row>
    <row r="89" spans="1:36" ht="12.75">
      <c r="A89" t="s">
        <v>1152</v>
      </c>
      <c r="B89" t="s">
        <v>1828</v>
      </c>
      <c r="C89" t="s">
        <v>1829</v>
      </c>
      <c r="D89" t="s">
        <v>1466</v>
      </c>
      <c r="E89" t="s">
        <v>1154</v>
      </c>
      <c r="F89" t="s">
        <v>1830</v>
      </c>
      <c r="G89">
        <v>10</v>
      </c>
      <c r="H89">
        <v>0</v>
      </c>
      <c r="I89" t="s">
        <v>1116</v>
      </c>
      <c r="J89">
        <v>12</v>
      </c>
      <c r="K89" t="s">
        <v>1460</v>
      </c>
      <c r="L89">
        <v>12</v>
      </c>
      <c r="M89" t="s">
        <v>1460</v>
      </c>
      <c r="N89">
        <v>12</v>
      </c>
      <c r="O89" t="s">
        <v>1460</v>
      </c>
      <c r="P89">
        <v>12</v>
      </c>
      <c r="Q89">
        <v>24</v>
      </c>
      <c r="R89">
        <v>12</v>
      </c>
      <c r="S89">
        <v>1</v>
      </c>
      <c r="T89" t="s">
        <v>1469</v>
      </c>
      <c r="U89" t="s">
        <v>1831</v>
      </c>
      <c r="V89" t="s">
        <v>1832</v>
      </c>
      <c r="W89" t="s">
        <v>1833</v>
      </c>
      <c r="X89" t="s">
        <v>1111</v>
      </c>
      <c r="Y89" t="s">
        <v>1112</v>
      </c>
      <c r="Z89" t="s">
        <v>1834</v>
      </c>
      <c r="AC89" t="s">
        <v>1826</v>
      </c>
      <c r="AD89">
        <v>0</v>
      </c>
      <c r="AE89">
        <f>+P148+P157</f>
        <v>20</v>
      </c>
      <c r="AF89">
        <v>0</v>
      </c>
      <c r="AG89">
        <v>75</v>
      </c>
      <c r="AH89">
        <v>4</v>
      </c>
      <c r="AI89">
        <f t="shared" si="5"/>
        <v>99</v>
      </c>
      <c r="AJ89" t="s">
        <v>668</v>
      </c>
    </row>
    <row r="90" spans="1:36" ht="12.75">
      <c r="A90" t="s">
        <v>1128</v>
      </c>
      <c r="B90" t="s">
        <v>1837</v>
      </c>
      <c r="C90" t="s">
        <v>1838</v>
      </c>
      <c r="D90" t="s">
        <v>1102</v>
      </c>
      <c r="E90" t="s">
        <v>1839</v>
      </c>
      <c r="F90" t="s">
        <v>1840</v>
      </c>
      <c r="G90">
        <v>10</v>
      </c>
      <c r="H90">
        <v>0</v>
      </c>
      <c r="I90" t="s">
        <v>1106</v>
      </c>
      <c r="J90">
        <v>10</v>
      </c>
      <c r="K90" t="s">
        <v>1106</v>
      </c>
      <c r="L90">
        <v>5</v>
      </c>
      <c r="M90" t="s">
        <v>1106</v>
      </c>
      <c r="N90">
        <v>0</v>
      </c>
      <c r="P90">
        <v>4</v>
      </c>
      <c r="Q90">
        <v>4</v>
      </c>
      <c r="R90">
        <v>8</v>
      </c>
      <c r="S90">
        <v>24</v>
      </c>
      <c r="T90" t="s">
        <v>1841</v>
      </c>
      <c r="U90" t="s">
        <v>1842</v>
      </c>
      <c r="V90" t="s">
        <v>1843</v>
      </c>
      <c r="W90" t="s">
        <v>1844</v>
      </c>
      <c r="X90" t="s">
        <v>1111</v>
      </c>
      <c r="Y90" t="s">
        <v>1112</v>
      </c>
      <c r="AC90" t="s">
        <v>1835</v>
      </c>
      <c r="AD90">
        <f>+G156</f>
        <v>10</v>
      </c>
      <c r="AE90">
        <v>0</v>
      </c>
      <c r="AF90">
        <v>0</v>
      </c>
      <c r="AG90">
        <v>0</v>
      </c>
      <c r="AH90">
        <v>0</v>
      </c>
      <c r="AI90">
        <f t="shared" si="5"/>
        <v>10</v>
      </c>
      <c r="AJ90" t="s">
        <v>1836</v>
      </c>
    </row>
    <row r="91" spans="1:36" ht="12.75">
      <c r="A91" t="s">
        <v>1128</v>
      </c>
      <c r="B91" t="s">
        <v>1837</v>
      </c>
      <c r="C91" t="s">
        <v>1847</v>
      </c>
      <c r="D91" t="s">
        <v>1102</v>
      </c>
      <c r="E91" t="s">
        <v>1839</v>
      </c>
      <c r="F91" t="s">
        <v>1840</v>
      </c>
      <c r="G91">
        <v>10</v>
      </c>
      <c r="H91">
        <v>0</v>
      </c>
      <c r="I91" t="s">
        <v>1133</v>
      </c>
      <c r="J91">
        <v>10</v>
      </c>
      <c r="K91" t="s">
        <v>1133</v>
      </c>
      <c r="L91">
        <v>5</v>
      </c>
      <c r="M91" t="s">
        <v>1133</v>
      </c>
      <c r="N91">
        <v>0</v>
      </c>
      <c r="P91">
        <v>0</v>
      </c>
      <c r="Q91">
        <v>0</v>
      </c>
      <c r="R91">
        <v>0</v>
      </c>
      <c r="S91">
        <v>0</v>
      </c>
      <c r="U91" t="s">
        <v>1842</v>
      </c>
      <c r="V91" t="s">
        <v>1843</v>
      </c>
      <c r="W91" t="s">
        <v>1844</v>
      </c>
      <c r="X91" t="s">
        <v>1111</v>
      </c>
      <c r="Y91" t="s">
        <v>1112</v>
      </c>
      <c r="AC91" t="s">
        <v>1845</v>
      </c>
      <c r="AD91">
        <f>+J148</f>
        <v>12</v>
      </c>
      <c r="AE91">
        <v>0</v>
      </c>
      <c r="AF91">
        <v>0</v>
      </c>
      <c r="AG91">
        <v>0</v>
      </c>
      <c r="AH91">
        <f>+L148</f>
        <v>1</v>
      </c>
      <c r="AI91">
        <f t="shared" si="5"/>
        <v>13</v>
      </c>
      <c r="AJ91" t="s">
        <v>1846</v>
      </c>
    </row>
    <row r="92" spans="1:36" ht="12.75">
      <c r="A92" t="s">
        <v>1128</v>
      </c>
      <c r="B92" t="s">
        <v>1837</v>
      </c>
      <c r="C92" t="s">
        <v>1850</v>
      </c>
      <c r="D92" t="s">
        <v>1102</v>
      </c>
      <c r="E92" t="s">
        <v>1839</v>
      </c>
      <c r="F92" t="s">
        <v>1840</v>
      </c>
      <c r="G92">
        <v>10</v>
      </c>
      <c r="H92">
        <v>0</v>
      </c>
      <c r="I92" t="s">
        <v>1116</v>
      </c>
      <c r="J92">
        <v>10</v>
      </c>
      <c r="K92" t="s">
        <v>1116</v>
      </c>
      <c r="L92">
        <v>5</v>
      </c>
      <c r="M92" t="s">
        <v>1116</v>
      </c>
      <c r="N92">
        <v>0</v>
      </c>
      <c r="P92">
        <v>0</v>
      </c>
      <c r="Q92">
        <v>0</v>
      </c>
      <c r="R92">
        <v>0</v>
      </c>
      <c r="S92">
        <v>0</v>
      </c>
      <c r="U92" t="s">
        <v>1842</v>
      </c>
      <c r="V92" t="s">
        <v>1843</v>
      </c>
      <c r="W92" t="s">
        <v>1844</v>
      </c>
      <c r="X92" t="s">
        <v>1111</v>
      </c>
      <c r="Y92" t="s">
        <v>1112</v>
      </c>
      <c r="Z92" t="s">
        <v>1184</v>
      </c>
      <c r="AC92" t="s">
        <v>1848</v>
      </c>
      <c r="AD92">
        <f>+G148</f>
        <v>12</v>
      </c>
      <c r="AE92">
        <v>0</v>
      </c>
      <c r="AF92">
        <v>0</v>
      </c>
      <c r="AG92">
        <v>1</v>
      </c>
      <c r="AH92">
        <f>+H148</f>
        <v>1</v>
      </c>
      <c r="AI92">
        <f t="shared" si="5"/>
        <v>14</v>
      </c>
      <c r="AJ92" t="s">
        <v>1849</v>
      </c>
    </row>
    <row r="93" spans="1:36" ht="12.75">
      <c r="A93" t="s">
        <v>1178</v>
      </c>
      <c r="B93" t="s">
        <v>1853</v>
      </c>
      <c r="C93" t="s">
        <v>1854</v>
      </c>
      <c r="D93" t="s">
        <v>1402</v>
      </c>
      <c r="E93" t="s">
        <v>1361</v>
      </c>
      <c r="F93" t="s">
        <v>1855</v>
      </c>
      <c r="G93">
        <v>2</v>
      </c>
      <c r="H93">
        <v>16</v>
      </c>
      <c r="I93" t="s">
        <v>1856</v>
      </c>
      <c r="J93">
        <v>12</v>
      </c>
      <c r="K93" t="s">
        <v>1505</v>
      </c>
      <c r="L93">
        <v>2</v>
      </c>
      <c r="M93" t="s">
        <v>1857</v>
      </c>
      <c r="N93">
        <v>2</v>
      </c>
      <c r="O93" t="s">
        <v>1858</v>
      </c>
      <c r="P93">
        <v>36</v>
      </c>
      <c r="Q93">
        <v>3</v>
      </c>
      <c r="R93">
        <v>0</v>
      </c>
      <c r="S93">
        <v>0</v>
      </c>
      <c r="T93" t="s">
        <v>1859</v>
      </c>
      <c r="U93" t="s">
        <v>1860</v>
      </c>
      <c r="V93" t="s">
        <v>1861</v>
      </c>
      <c r="W93" t="s">
        <v>1862</v>
      </c>
      <c r="X93" t="s">
        <v>1314</v>
      </c>
      <c r="Y93" t="s">
        <v>1112</v>
      </c>
      <c r="Z93" t="s">
        <v>1863</v>
      </c>
      <c r="AC93" t="s">
        <v>1851</v>
      </c>
      <c r="AD93">
        <f>+G157+J161</f>
        <v>20</v>
      </c>
      <c r="AE93">
        <v>0</v>
      </c>
      <c r="AF93">
        <v>0</v>
      </c>
      <c r="AG93">
        <v>40</v>
      </c>
      <c r="AH93">
        <v>0</v>
      </c>
      <c r="AI93">
        <f aca="true" t="shared" si="6" ref="AI93:AI108">+AD93+AE93+AF93+AG93+AH93</f>
        <v>60</v>
      </c>
      <c r="AJ93" t="s">
        <v>1852</v>
      </c>
    </row>
    <row r="94" spans="1:36" ht="12.75">
      <c r="A94" t="s">
        <v>1178</v>
      </c>
      <c r="B94" t="s">
        <v>1853</v>
      </c>
      <c r="C94" t="s">
        <v>1869</v>
      </c>
      <c r="D94" t="s">
        <v>1402</v>
      </c>
      <c r="E94" t="s">
        <v>1361</v>
      </c>
      <c r="F94" t="s">
        <v>1855</v>
      </c>
      <c r="G94">
        <v>12</v>
      </c>
      <c r="H94">
        <v>0</v>
      </c>
      <c r="I94" t="s">
        <v>1870</v>
      </c>
      <c r="J94">
        <v>12</v>
      </c>
      <c r="K94" t="s">
        <v>1871</v>
      </c>
      <c r="L94">
        <v>12</v>
      </c>
      <c r="M94" t="s">
        <v>1505</v>
      </c>
      <c r="N94">
        <v>12</v>
      </c>
      <c r="O94" t="s">
        <v>1505</v>
      </c>
      <c r="P94">
        <v>0</v>
      </c>
      <c r="Q94">
        <v>0</v>
      </c>
      <c r="R94">
        <v>0</v>
      </c>
      <c r="S94">
        <v>0</v>
      </c>
      <c r="U94" t="s">
        <v>1872</v>
      </c>
      <c r="V94" t="s">
        <v>1861</v>
      </c>
      <c r="W94" t="s">
        <v>1862</v>
      </c>
      <c r="X94" t="s">
        <v>1314</v>
      </c>
      <c r="Y94" t="s">
        <v>1112</v>
      </c>
      <c r="Z94" t="s">
        <v>1497</v>
      </c>
      <c r="AC94" t="s">
        <v>1864</v>
      </c>
      <c r="AD94">
        <v>0</v>
      </c>
      <c r="AE94">
        <v>0</v>
      </c>
      <c r="AF94">
        <v>0</v>
      </c>
      <c r="AG94">
        <v>8</v>
      </c>
      <c r="AH94">
        <v>0</v>
      </c>
      <c r="AI94">
        <f t="shared" si="6"/>
        <v>8</v>
      </c>
      <c r="AJ94" t="s">
        <v>1868</v>
      </c>
    </row>
    <row r="95" spans="1:36" ht="12.75">
      <c r="A95" t="s">
        <v>1178</v>
      </c>
      <c r="B95" t="s">
        <v>1853</v>
      </c>
      <c r="C95" t="s">
        <v>1875</v>
      </c>
      <c r="D95" t="s">
        <v>1402</v>
      </c>
      <c r="E95" t="s">
        <v>1361</v>
      </c>
      <c r="F95" t="s">
        <v>1876</v>
      </c>
      <c r="G95">
        <v>11</v>
      </c>
      <c r="H95">
        <v>4</v>
      </c>
      <c r="I95" t="s">
        <v>1877</v>
      </c>
      <c r="J95">
        <v>20</v>
      </c>
      <c r="K95" t="s">
        <v>1878</v>
      </c>
      <c r="L95">
        <v>12</v>
      </c>
      <c r="M95" t="s">
        <v>1505</v>
      </c>
      <c r="N95">
        <v>12</v>
      </c>
      <c r="O95" t="s">
        <v>1505</v>
      </c>
      <c r="P95">
        <v>4</v>
      </c>
      <c r="Q95">
        <v>2</v>
      </c>
      <c r="R95">
        <v>0</v>
      </c>
      <c r="S95">
        <v>0</v>
      </c>
      <c r="T95" t="s">
        <v>1879</v>
      </c>
      <c r="U95" t="s">
        <v>1880</v>
      </c>
      <c r="V95" t="s">
        <v>1881</v>
      </c>
      <c r="W95" t="s">
        <v>1882</v>
      </c>
      <c r="X95" t="s">
        <v>1314</v>
      </c>
      <c r="Y95" t="s">
        <v>1112</v>
      </c>
      <c r="Z95" t="s">
        <v>1883</v>
      </c>
      <c r="AC95" t="s">
        <v>1873</v>
      </c>
      <c r="AD95">
        <f>+G152</f>
        <v>10</v>
      </c>
      <c r="AE95">
        <v>0</v>
      </c>
      <c r="AF95">
        <v>1</v>
      </c>
      <c r="AG95">
        <v>0</v>
      </c>
      <c r="AH95">
        <v>0</v>
      </c>
      <c r="AI95">
        <f t="shared" si="6"/>
        <v>11</v>
      </c>
      <c r="AJ95" t="s">
        <v>1874</v>
      </c>
    </row>
    <row r="96" spans="1:36" ht="12.75">
      <c r="A96" t="s">
        <v>1128</v>
      </c>
      <c r="B96" t="s">
        <v>1480</v>
      </c>
      <c r="C96" t="s">
        <v>1886</v>
      </c>
      <c r="D96" t="s">
        <v>1102</v>
      </c>
      <c r="E96" t="s">
        <v>1131</v>
      </c>
      <c r="F96" t="s">
        <v>1887</v>
      </c>
      <c r="G96">
        <v>10</v>
      </c>
      <c r="H96">
        <v>0</v>
      </c>
      <c r="I96" t="s">
        <v>1328</v>
      </c>
      <c r="J96">
        <v>10</v>
      </c>
      <c r="K96" t="s">
        <v>1486</v>
      </c>
      <c r="L96">
        <v>10</v>
      </c>
      <c r="M96" t="s">
        <v>1486</v>
      </c>
      <c r="N96">
        <v>0</v>
      </c>
      <c r="P96">
        <v>12</v>
      </c>
      <c r="Q96">
        <v>24</v>
      </c>
      <c r="R96">
        <v>0</v>
      </c>
      <c r="S96">
        <v>0</v>
      </c>
      <c r="T96" t="s">
        <v>1284</v>
      </c>
      <c r="U96" t="s">
        <v>1888</v>
      </c>
      <c r="V96" t="s">
        <v>1889</v>
      </c>
      <c r="W96" t="s">
        <v>1890</v>
      </c>
      <c r="X96" t="s">
        <v>1111</v>
      </c>
      <c r="Y96" t="s">
        <v>1112</v>
      </c>
      <c r="AA96" t="s">
        <v>1891</v>
      </c>
      <c r="AC96" t="s">
        <v>1884</v>
      </c>
      <c r="AD96">
        <f>+L93+N93+Q93+J158</f>
        <v>12</v>
      </c>
      <c r="AE96">
        <v>0</v>
      </c>
      <c r="AF96">
        <v>73</v>
      </c>
      <c r="AG96">
        <v>18</v>
      </c>
      <c r="AH96">
        <v>0</v>
      </c>
      <c r="AI96">
        <f t="shared" si="6"/>
        <v>103</v>
      </c>
      <c r="AJ96" t="s">
        <v>1885</v>
      </c>
    </row>
    <row r="97" spans="1:36" ht="12.75">
      <c r="A97" t="s">
        <v>1128</v>
      </c>
      <c r="B97" t="s">
        <v>1480</v>
      </c>
      <c r="C97" t="s">
        <v>1894</v>
      </c>
      <c r="D97" t="s">
        <v>1102</v>
      </c>
      <c r="E97" t="s">
        <v>1131</v>
      </c>
      <c r="F97" t="s">
        <v>1887</v>
      </c>
      <c r="G97">
        <v>12</v>
      </c>
      <c r="H97">
        <v>12</v>
      </c>
      <c r="I97" t="s">
        <v>1187</v>
      </c>
      <c r="J97">
        <v>12</v>
      </c>
      <c r="K97" t="s">
        <v>1188</v>
      </c>
      <c r="L97">
        <v>12</v>
      </c>
      <c r="M97" t="s">
        <v>1188</v>
      </c>
      <c r="N97">
        <v>0</v>
      </c>
      <c r="P97">
        <v>0</v>
      </c>
      <c r="Q97">
        <v>0</v>
      </c>
      <c r="R97">
        <v>0</v>
      </c>
      <c r="S97">
        <v>0</v>
      </c>
      <c r="U97" t="s">
        <v>1900</v>
      </c>
      <c r="V97" t="s">
        <v>1889</v>
      </c>
      <c r="W97" t="s">
        <v>1890</v>
      </c>
      <c r="X97" t="s">
        <v>1111</v>
      </c>
      <c r="Y97" t="s">
        <v>1112</v>
      </c>
      <c r="Z97" t="s">
        <v>1190</v>
      </c>
      <c r="AA97" t="s">
        <v>1891</v>
      </c>
      <c r="AC97" t="s">
        <v>1892</v>
      </c>
      <c r="AD97">
        <v>0</v>
      </c>
      <c r="AE97">
        <v>0</v>
      </c>
      <c r="AF97">
        <v>15</v>
      </c>
      <c r="AG97">
        <v>25</v>
      </c>
      <c r="AH97">
        <v>0</v>
      </c>
      <c r="AI97">
        <f t="shared" si="6"/>
        <v>40</v>
      </c>
      <c r="AJ97" t="s">
        <v>1893</v>
      </c>
    </row>
    <row r="98" spans="1:36" ht="12.75">
      <c r="A98" t="s">
        <v>1128</v>
      </c>
      <c r="B98" t="s">
        <v>1480</v>
      </c>
      <c r="C98" t="s">
        <v>1903</v>
      </c>
      <c r="D98" t="s">
        <v>1102</v>
      </c>
      <c r="E98" t="s">
        <v>1131</v>
      </c>
      <c r="F98" t="s">
        <v>1887</v>
      </c>
      <c r="G98">
        <v>12</v>
      </c>
      <c r="H98">
        <v>8</v>
      </c>
      <c r="I98" t="s">
        <v>1518</v>
      </c>
      <c r="J98">
        <v>12</v>
      </c>
      <c r="K98" t="s">
        <v>1478</v>
      </c>
      <c r="L98">
        <v>0</v>
      </c>
      <c r="N98">
        <v>0</v>
      </c>
      <c r="P98">
        <v>0</v>
      </c>
      <c r="Q98">
        <v>0</v>
      </c>
      <c r="R98">
        <v>0</v>
      </c>
      <c r="S98">
        <v>0</v>
      </c>
      <c r="U98" t="s">
        <v>1904</v>
      </c>
      <c r="V98" t="s">
        <v>1889</v>
      </c>
      <c r="W98" t="s">
        <v>1890</v>
      </c>
      <c r="X98" t="s">
        <v>1111</v>
      </c>
      <c r="Y98" t="s">
        <v>1112</v>
      </c>
      <c r="AA98" t="s">
        <v>1891</v>
      </c>
      <c r="AB98" t="s">
        <v>1901</v>
      </c>
      <c r="AD98">
        <f>+AD19+AD20+AD21+AD22</f>
        <v>120</v>
      </c>
      <c r="AE98">
        <f>+AE19+AE20+AE21+AE22</f>
        <v>2</v>
      </c>
      <c r="AF98">
        <f>+AF19+AF20+AF21+AF22</f>
        <v>0</v>
      </c>
      <c r="AG98">
        <f>+AG19+AG20+AG21+AG22</f>
        <v>0</v>
      </c>
      <c r="AH98">
        <f>+AH19+AH20+AH21+AH22</f>
        <v>78</v>
      </c>
      <c r="AI98">
        <f t="shared" si="6"/>
        <v>200</v>
      </c>
      <c r="AJ98" t="s">
        <v>1902</v>
      </c>
    </row>
    <row r="99" spans="1:36" ht="12.75">
      <c r="A99" t="s">
        <v>1271</v>
      </c>
      <c r="B99" t="s">
        <v>1907</v>
      </c>
      <c r="C99" t="s">
        <v>0</v>
      </c>
      <c r="D99" t="s">
        <v>1360</v>
      </c>
      <c r="E99" t="s">
        <v>1273</v>
      </c>
      <c r="F99" t="s">
        <v>1</v>
      </c>
      <c r="G99">
        <v>10</v>
      </c>
      <c r="H99">
        <v>0</v>
      </c>
      <c r="I99" t="s">
        <v>1319</v>
      </c>
      <c r="J99">
        <v>0</v>
      </c>
      <c r="L99">
        <v>0</v>
      </c>
      <c r="N99">
        <v>0</v>
      </c>
      <c r="P99">
        <v>4</v>
      </c>
      <c r="Q99">
        <v>24</v>
      </c>
      <c r="R99">
        <v>1</v>
      </c>
      <c r="S99">
        <v>0</v>
      </c>
      <c r="T99" t="s">
        <v>1363</v>
      </c>
      <c r="U99" t="s">
        <v>2</v>
      </c>
      <c r="V99" t="s">
        <v>3</v>
      </c>
      <c r="W99" t="s">
        <v>4</v>
      </c>
      <c r="X99" t="s">
        <v>1314</v>
      </c>
      <c r="Y99" t="s">
        <v>1112</v>
      </c>
      <c r="Z99" t="s">
        <v>5</v>
      </c>
      <c r="AB99" t="s">
        <v>1905</v>
      </c>
      <c r="AD99">
        <f>+AD15+AD16+AD17+SUM(AD70:AD76)</f>
        <v>320</v>
      </c>
      <c r="AE99">
        <f>+AE15+AE16+AE17+SUM(AE70:AE76)</f>
        <v>220</v>
      </c>
      <c r="AF99">
        <f>+AF15+AF16+AF17+SUM(AF70:AF76)</f>
        <v>0</v>
      </c>
      <c r="AG99">
        <f>+AG15+AG16+AG17+SUM(AG70:AG76)</f>
        <v>0</v>
      </c>
      <c r="AH99">
        <f>+AH15+AH16+AH17+SUM(AH70:AH76)</f>
        <v>310</v>
      </c>
      <c r="AI99">
        <f t="shared" si="6"/>
        <v>850</v>
      </c>
      <c r="AJ99" t="s">
        <v>669</v>
      </c>
    </row>
    <row r="100" spans="1:36" ht="12.75">
      <c r="A100" t="s">
        <v>1271</v>
      </c>
      <c r="B100" t="s">
        <v>1907</v>
      </c>
      <c r="C100" t="s">
        <v>8</v>
      </c>
      <c r="D100" t="s">
        <v>1371</v>
      </c>
      <c r="E100" t="s">
        <v>1273</v>
      </c>
      <c r="F100" t="s">
        <v>1674</v>
      </c>
      <c r="G100">
        <v>8</v>
      </c>
      <c r="H100">
        <v>2</v>
      </c>
      <c r="I100" t="s">
        <v>1372</v>
      </c>
      <c r="J100">
        <v>0</v>
      </c>
      <c r="L100">
        <v>0</v>
      </c>
      <c r="N100">
        <v>0</v>
      </c>
      <c r="P100">
        <v>0</v>
      </c>
      <c r="Q100">
        <v>0</v>
      </c>
      <c r="R100">
        <v>0</v>
      </c>
      <c r="S100">
        <v>0</v>
      </c>
      <c r="U100" t="s">
        <v>9</v>
      </c>
      <c r="V100" t="s">
        <v>1676</v>
      </c>
      <c r="W100" t="s">
        <v>1677</v>
      </c>
      <c r="X100" t="s">
        <v>1314</v>
      </c>
      <c r="Y100" t="s">
        <v>1112</v>
      </c>
      <c r="AB100" t="s">
        <v>6</v>
      </c>
      <c r="AD100">
        <f>+AD14+AD52+AD53+AD54+AD78</f>
        <v>290</v>
      </c>
      <c r="AE100">
        <f>+AE14+AE52+AE53+AE54+AE78</f>
        <v>50</v>
      </c>
      <c r="AF100">
        <f>+AF14+AF52+AF53+AF54+AF78</f>
        <v>0</v>
      </c>
      <c r="AG100">
        <f>+AG14+AG52+AG53+AG54+AG78</f>
        <v>0</v>
      </c>
      <c r="AH100">
        <f>+AH14+AH52+AH53+AH54+AH78</f>
        <v>60</v>
      </c>
      <c r="AI100">
        <f t="shared" si="6"/>
        <v>400</v>
      </c>
      <c r="AJ100" t="s">
        <v>7</v>
      </c>
    </row>
    <row r="101" spans="1:36" ht="12.75">
      <c r="A101" t="s">
        <v>1271</v>
      </c>
      <c r="B101" t="s">
        <v>1907</v>
      </c>
      <c r="C101" t="s">
        <v>13</v>
      </c>
      <c r="D101" t="s">
        <v>1360</v>
      </c>
      <c r="E101" t="s">
        <v>1273</v>
      </c>
      <c r="F101" t="s">
        <v>1</v>
      </c>
      <c r="G101">
        <v>10</v>
      </c>
      <c r="H101">
        <v>0</v>
      </c>
      <c r="I101" t="s">
        <v>1334</v>
      </c>
      <c r="J101">
        <v>10</v>
      </c>
      <c r="K101" t="s">
        <v>1334</v>
      </c>
      <c r="L101">
        <v>0</v>
      </c>
      <c r="N101">
        <v>0</v>
      </c>
      <c r="P101">
        <v>0</v>
      </c>
      <c r="Q101">
        <v>0</v>
      </c>
      <c r="R101">
        <v>0</v>
      </c>
      <c r="S101">
        <v>0</v>
      </c>
      <c r="U101" t="s">
        <v>14</v>
      </c>
      <c r="V101" t="s">
        <v>3</v>
      </c>
      <c r="W101" t="s">
        <v>4</v>
      </c>
      <c r="X101" t="s">
        <v>1314</v>
      </c>
      <c r="Y101" t="s">
        <v>1112</v>
      </c>
      <c r="Z101" t="s">
        <v>15</v>
      </c>
      <c r="AB101" t="s">
        <v>10</v>
      </c>
      <c r="AD101">
        <f>+AD45+AD48+AD47+AD50</f>
        <v>232</v>
      </c>
      <c r="AE101">
        <f>+AE45+AE48+AE47+AE50</f>
        <v>86</v>
      </c>
      <c r="AF101">
        <f>+AF45+AF48+AF47+AF50</f>
        <v>0</v>
      </c>
      <c r="AG101">
        <f>+AG45+AG48+AG47+AG50</f>
        <v>0</v>
      </c>
      <c r="AH101">
        <f>+AH45+AH48+AH47+AH50</f>
        <v>60</v>
      </c>
      <c r="AI101">
        <f t="shared" si="6"/>
        <v>378</v>
      </c>
      <c r="AJ101" t="s">
        <v>12</v>
      </c>
    </row>
    <row r="102" spans="1:36" ht="12.75">
      <c r="A102" t="s">
        <v>1271</v>
      </c>
      <c r="B102" t="s">
        <v>1907</v>
      </c>
      <c r="C102" t="s">
        <v>0</v>
      </c>
      <c r="D102" t="s">
        <v>1360</v>
      </c>
      <c r="E102" t="s">
        <v>1273</v>
      </c>
      <c r="F102" t="s">
        <v>1674</v>
      </c>
      <c r="G102">
        <v>10</v>
      </c>
      <c r="H102">
        <v>0</v>
      </c>
      <c r="I102" t="s">
        <v>1319</v>
      </c>
      <c r="J102">
        <v>0</v>
      </c>
      <c r="L102">
        <v>0</v>
      </c>
      <c r="N102">
        <v>0</v>
      </c>
      <c r="P102">
        <v>0</v>
      </c>
      <c r="Q102">
        <v>0</v>
      </c>
      <c r="R102">
        <v>0</v>
      </c>
      <c r="S102">
        <v>0</v>
      </c>
      <c r="U102" t="s">
        <v>2</v>
      </c>
      <c r="V102" t="s">
        <v>1676</v>
      </c>
      <c r="W102" t="s">
        <v>1677</v>
      </c>
      <c r="X102" t="s">
        <v>1314</v>
      </c>
      <c r="Y102" t="s">
        <v>1112</v>
      </c>
      <c r="Z102" t="s">
        <v>18</v>
      </c>
      <c r="AB102" t="s">
        <v>16</v>
      </c>
      <c r="AD102">
        <f>+AD42+AD43+AD44+AD37+AD33</f>
        <v>226</v>
      </c>
      <c r="AE102">
        <f>+AE42+AE43+AE44+AE37+AE33</f>
        <v>386</v>
      </c>
      <c r="AF102">
        <f>+AF42+AF43+AF44+AF37+AF33</f>
        <v>0</v>
      </c>
      <c r="AG102">
        <f>+AG42+AG43+AG44+AG37+AG33</f>
        <v>0</v>
      </c>
      <c r="AH102">
        <f>+AH42+AH43+AH44+AH37+AH33</f>
        <v>172</v>
      </c>
      <c r="AI102">
        <f t="shared" si="6"/>
        <v>784</v>
      </c>
      <c r="AJ102" t="s">
        <v>17</v>
      </c>
    </row>
    <row r="103" spans="1:36" ht="12.75">
      <c r="A103" t="s">
        <v>1271</v>
      </c>
      <c r="B103" t="s">
        <v>21</v>
      </c>
      <c r="C103" t="s">
        <v>22</v>
      </c>
      <c r="D103" t="s">
        <v>1102</v>
      </c>
      <c r="E103" t="s">
        <v>1273</v>
      </c>
      <c r="F103" t="s">
        <v>23</v>
      </c>
      <c r="G103">
        <v>12</v>
      </c>
      <c r="H103">
        <v>0</v>
      </c>
      <c r="I103" t="s">
        <v>1328</v>
      </c>
      <c r="J103">
        <v>12</v>
      </c>
      <c r="K103" t="s">
        <v>1328</v>
      </c>
      <c r="L103">
        <v>8</v>
      </c>
      <c r="M103" t="s">
        <v>1328</v>
      </c>
      <c r="N103">
        <v>0</v>
      </c>
      <c r="P103">
        <v>4</v>
      </c>
      <c r="Q103">
        <v>4</v>
      </c>
      <c r="R103">
        <v>24</v>
      </c>
      <c r="S103">
        <v>1</v>
      </c>
      <c r="T103" t="s">
        <v>1180</v>
      </c>
      <c r="U103" t="s">
        <v>24</v>
      </c>
      <c r="V103" t="s">
        <v>25</v>
      </c>
      <c r="W103" t="s">
        <v>26</v>
      </c>
      <c r="X103" t="s">
        <v>1111</v>
      </c>
      <c r="Y103" t="s">
        <v>1112</v>
      </c>
      <c r="Z103" t="s">
        <v>27</v>
      </c>
      <c r="AB103" t="s">
        <v>19</v>
      </c>
      <c r="AD103">
        <f>+AD23+AD24+AD32+AD34+AD35+AD36+AD39+AD40+AD41+AD46+AD81+AD86</f>
        <v>640</v>
      </c>
      <c r="AE103">
        <f>+AE23+AE24+AE32+AE34+AE35+AE36+AE39+AE40+AE41+AE46+AE81+AE86</f>
        <v>714</v>
      </c>
      <c r="AF103">
        <f>+AF23+AF24+AF32+AF34+AF35+AF36+AF39+AF40+AF41+AF46+AF81+AF86</f>
        <v>0</v>
      </c>
      <c r="AG103">
        <f>+AG23+AG24+AG32+AG34+AG35+AG36+AG39+AG40+AG41+AG46+AG81+AG86</f>
        <v>0</v>
      </c>
      <c r="AH103">
        <f>+AH23+AH24+AH32+AH34+AH35+AH36+AH39+AH40+AH41+AH46+AH81+AH86</f>
        <v>786</v>
      </c>
      <c r="AI103">
        <f t="shared" si="6"/>
        <v>2140</v>
      </c>
      <c r="AJ103" t="s">
        <v>20</v>
      </c>
    </row>
    <row r="104" spans="1:36" ht="12.75">
      <c r="A104" t="s">
        <v>1271</v>
      </c>
      <c r="B104" t="s">
        <v>21</v>
      </c>
      <c r="C104" t="s">
        <v>30</v>
      </c>
      <c r="D104" t="s">
        <v>1102</v>
      </c>
      <c r="E104" t="s">
        <v>1273</v>
      </c>
      <c r="F104" t="s">
        <v>31</v>
      </c>
      <c r="G104">
        <v>12</v>
      </c>
      <c r="H104">
        <v>12</v>
      </c>
      <c r="I104" t="s">
        <v>1187</v>
      </c>
      <c r="J104">
        <v>12</v>
      </c>
      <c r="K104" t="s">
        <v>1188</v>
      </c>
      <c r="L104">
        <v>12</v>
      </c>
      <c r="M104" t="s">
        <v>1188</v>
      </c>
      <c r="N104">
        <v>0</v>
      </c>
      <c r="P104">
        <v>4</v>
      </c>
      <c r="Q104">
        <v>12</v>
      </c>
      <c r="R104">
        <v>0</v>
      </c>
      <c r="S104">
        <v>0</v>
      </c>
      <c r="T104" t="s">
        <v>1284</v>
      </c>
      <c r="U104" t="s">
        <v>32</v>
      </c>
      <c r="V104" t="s">
        <v>33</v>
      </c>
      <c r="X104" t="s">
        <v>1111</v>
      </c>
      <c r="Y104" t="s">
        <v>1171</v>
      </c>
      <c r="Z104" t="s">
        <v>1190</v>
      </c>
      <c r="AB104" t="s">
        <v>28</v>
      </c>
      <c r="AD104">
        <f>AD23+AD225+AD25+AD60+AD61+AD62+AD63+AD30</f>
        <v>242</v>
      </c>
      <c r="AE104">
        <f>AE23+AE225+AE25+AE60+AE61+AE62+AE63+AE30</f>
        <v>144</v>
      </c>
      <c r="AF104">
        <f>AF23+AF225+AF25+AF60+AF61+AF62+AF63+AF30</f>
        <v>0</v>
      </c>
      <c r="AG104">
        <f>AG23+AG225+AG25+AG60+AG61+AG62+AG63+AG30</f>
        <v>0</v>
      </c>
      <c r="AH104">
        <f>AH23+AH225+AH25+AH60+AH61+AH62+AH63+AH30</f>
        <v>68</v>
      </c>
      <c r="AI104">
        <f t="shared" si="6"/>
        <v>454</v>
      </c>
      <c r="AJ104" t="s">
        <v>29</v>
      </c>
    </row>
    <row r="105" spans="1:36" ht="12.75">
      <c r="A105" t="s">
        <v>1271</v>
      </c>
      <c r="B105" t="s">
        <v>21</v>
      </c>
      <c r="C105" t="s">
        <v>36</v>
      </c>
      <c r="D105" t="s">
        <v>1102</v>
      </c>
      <c r="E105" t="s">
        <v>1273</v>
      </c>
      <c r="F105" t="s">
        <v>23</v>
      </c>
      <c r="G105">
        <v>12</v>
      </c>
      <c r="H105">
        <v>13</v>
      </c>
      <c r="I105" t="s">
        <v>1481</v>
      </c>
      <c r="J105">
        <v>12</v>
      </c>
      <c r="K105" t="s">
        <v>1472</v>
      </c>
      <c r="L105">
        <v>12</v>
      </c>
      <c r="M105" t="s">
        <v>1472</v>
      </c>
      <c r="N105">
        <v>0</v>
      </c>
      <c r="P105">
        <v>0</v>
      </c>
      <c r="Q105">
        <v>0</v>
      </c>
      <c r="R105">
        <v>0</v>
      </c>
      <c r="S105">
        <v>0</v>
      </c>
      <c r="U105" t="s">
        <v>37</v>
      </c>
      <c r="V105" t="s">
        <v>25</v>
      </c>
      <c r="W105" t="s">
        <v>26</v>
      </c>
      <c r="X105" t="s">
        <v>1111</v>
      </c>
      <c r="Y105" t="s">
        <v>1112</v>
      </c>
      <c r="AB105" t="s">
        <v>34</v>
      </c>
      <c r="AD105">
        <f>+AD4+AE13+SUM(AD55:AD59)+AD64+AD65+AD66+AD81+AD95+AD3+AD69</f>
        <v>1687</v>
      </c>
      <c r="AE105">
        <f>+AE4+AF13+SUM(AE55:AE59)+AE64+AE65+AE66+AE81+AE95+AE3+AE69</f>
        <v>889</v>
      </c>
      <c r="AF105">
        <f>+AF4+AG13+SUM(AF55:AF59)+AF64+AF65+AF66+AF81+AF95+AF3+AF69</f>
        <v>1</v>
      </c>
      <c r="AG105">
        <f>+AG4+AH13+SUM(AG55:AG59)+AG64+AG65+AG66+AG81+AG95+AG3+AG69</f>
        <v>192</v>
      </c>
      <c r="AH105">
        <f>+AH4+AI13+SUM(AH55:AH59)+AH64+AH65+AH66+AH81+AH95+AH3+AH69</f>
        <v>1910</v>
      </c>
      <c r="AI105">
        <f t="shared" si="6"/>
        <v>4679</v>
      </c>
      <c r="AJ105" t="s">
        <v>35</v>
      </c>
    </row>
    <row r="106" spans="1:36" ht="12.75">
      <c r="A106" t="s">
        <v>1178</v>
      </c>
      <c r="B106" t="s">
        <v>1499</v>
      </c>
      <c r="C106" t="s">
        <v>67</v>
      </c>
      <c r="D106" t="s">
        <v>1102</v>
      </c>
      <c r="E106" t="s">
        <v>1361</v>
      </c>
      <c r="F106" t="s">
        <v>68</v>
      </c>
      <c r="G106">
        <v>12</v>
      </c>
      <c r="H106">
        <v>12</v>
      </c>
      <c r="I106" t="s">
        <v>1282</v>
      </c>
      <c r="J106">
        <v>12</v>
      </c>
      <c r="K106" t="s">
        <v>1283</v>
      </c>
      <c r="L106">
        <v>0</v>
      </c>
      <c r="N106">
        <v>0</v>
      </c>
      <c r="P106">
        <v>0</v>
      </c>
      <c r="Q106">
        <v>0</v>
      </c>
      <c r="R106">
        <v>0</v>
      </c>
      <c r="S106">
        <v>0</v>
      </c>
      <c r="U106" t="s">
        <v>69</v>
      </c>
      <c r="V106" t="s">
        <v>70</v>
      </c>
      <c r="X106" t="s">
        <v>1111</v>
      </c>
      <c r="Y106" t="s">
        <v>1112</v>
      </c>
      <c r="AB106" t="s">
        <v>64</v>
      </c>
      <c r="AD106">
        <f>+AD2+SUM(AD6:AD11)+AD27+AD28+AD29+AD67+AD79+AD80+SUM(AD82:AD88)+AD31+AD96-53</f>
        <v>481</v>
      </c>
      <c r="AE106">
        <f>+AE2+SUM(AE6:AE11)+AE27+AE28+AE29+AE67+AE79+AE80+SUM(AE82:AE88)+AE31+AE96</f>
        <v>41</v>
      </c>
      <c r="AF106">
        <f>+AF2+SUM(AF6:AF11)+AF27+AF28+AF29+AF67+AF79+AF80+SUM(AF82:AF88)+AF31+AF96-53</f>
        <v>470</v>
      </c>
      <c r="AG106">
        <f>+AG2+SUM(AG6:AG11)+AG27+AG28+AG29+AG67+AG79+AG80+SUM(AG82:AG88)+AG31+AG96-53</f>
        <v>160</v>
      </c>
      <c r="AH106">
        <f>+AH2+SUM(AH6:AH11)+AH27+AH28+AH29+AH67+AH79+AH80+SUM(AH82:AH88)+AH31+AH96</f>
        <v>40</v>
      </c>
      <c r="AI106">
        <f t="shared" si="6"/>
        <v>1192</v>
      </c>
      <c r="AJ106" t="s">
        <v>66</v>
      </c>
    </row>
    <row r="107" spans="1:36" ht="12.75">
      <c r="A107" t="s">
        <v>1178</v>
      </c>
      <c r="B107" t="s">
        <v>1499</v>
      </c>
      <c r="C107" t="s">
        <v>73</v>
      </c>
      <c r="D107" t="s">
        <v>1102</v>
      </c>
      <c r="E107" t="s">
        <v>1361</v>
      </c>
      <c r="F107" t="s">
        <v>68</v>
      </c>
      <c r="G107">
        <v>10</v>
      </c>
      <c r="H107">
        <v>0</v>
      </c>
      <c r="I107" t="s">
        <v>1116</v>
      </c>
      <c r="J107">
        <v>10</v>
      </c>
      <c r="K107" t="s">
        <v>1116</v>
      </c>
      <c r="L107">
        <v>5</v>
      </c>
      <c r="M107" t="s">
        <v>1116</v>
      </c>
      <c r="N107">
        <v>0</v>
      </c>
      <c r="P107">
        <v>16</v>
      </c>
      <c r="Q107">
        <v>24</v>
      </c>
      <c r="R107">
        <v>0</v>
      </c>
      <c r="S107">
        <v>0</v>
      </c>
      <c r="T107" t="s">
        <v>1284</v>
      </c>
      <c r="U107" t="s">
        <v>74</v>
      </c>
      <c r="V107" t="s">
        <v>70</v>
      </c>
      <c r="X107" t="s">
        <v>1111</v>
      </c>
      <c r="Y107" t="s">
        <v>1112</v>
      </c>
      <c r="Z107" t="s">
        <v>1184</v>
      </c>
      <c r="AB107" t="s">
        <v>71</v>
      </c>
      <c r="AD107">
        <f>+AD5+AD12+AD89+AD90+AD91+AD92+AD93+AD94+AD68+AD26+AD27+AD28+AD29+AD67+AD97+AD77</f>
        <v>150</v>
      </c>
      <c r="AE107">
        <f>+AE5+AE12+AE89+AE90+AE91+AE92+AE93+AE94+AE68+AE26+AE27+AE28+AE29+AE67+AE97+AE77</f>
        <v>20</v>
      </c>
      <c r="AF107">
        <f>+AF5+AF12+AF89+AF90+AF91+AF92+AF93+AF94+AF68+AF26+AF27+AF28+AF29+AF67+AF97+AF77</f>
        <v>21</v>
      </c>
      <c r="AG107">
        <f>+AG5+AG12+AG89+AG90+AG91+AG92+AG93+AG94+AG68+AG26+AG27+AG28+AG29+AG67+AG97+AG77</f>
        <v>168</v>
      </c>
      <c r="AH107">
        <f>+AH5+AH12+AH89+AH90+AH91+AH92+AH93+AH94+AH68+AH26+AH27+AH28+AH29+AH67+AH97+AH77</f>
        <v>34</v>
      </c>
      <c r="AI107">
        <f t="shared" si="6"/>
        <v>393</v>
      </c>
      <c r="AJ107" t="s">
        <v>72</v>
      </c>
    </row>
    <row r="108" spans="1:35" ht="12.75">
      <c r="A108" t="s">
        <v>1178</v>
      </c>
      <c r="B108" t="s">
        <v>1499</v>
      </c>
      <c r="C108" t="s">
        <v>76</v>
      </c>
      <c r="D108" t="s">
        <v>1102</v>
      </c>
      <c r="E108" t="s">
        <v>1361</v>
      </c>
      <c r="F108" t="s">
        <v>68</v>
      </c>
      <c r="G108">
        <v>12</v>
      </c>
      <c r="H108">
        <v>12</v>
      </c>
      <c r="I108" t="s">
        <v>1187</v>
      </c>
      <c r="J108">
        <v>12</v>
      </c>
      <c r="K108" t="s">
        <v>1188</v>
      </c>
      <c r="L108">
        <v>12</v>
      </c>
      <c r="M108" t="s">
        <v>1188</v>
      </c>
      <c r="N108">
        <v>0</v>
      </c>
      <c r="P108">
        <v>0</v>
      </c>
      <c r="Q108">
        <v>0</v>
      </c>
      <c r="R108">
        <v>0</v>
      </c>
      <c r="S108">
        <v>0</v>
      </c>
      <c r="U108" t="s">
        <v>77</v>
      </c>
      <c r="V108" t="s">
        <v>70</v>
      </c>
      <c r="X108" t="s">
        <v>1111</v>
      </c>
      <c r="Y108" t="s">
        <v>1112</v>
      </c>
      <c r="Z108" t="s">
        <v>1190</v>
      </c>
      <c r="AB108" t="s">
        <v>75</v>
      </c>
      <c r="AD108">
        <f>SUM(AD98:AD107)</f>
        <v>4388</v>
      </c>
      <c r="AE108">
        <f>SUM(AE98:AE107)</f>
        <v>2552</v>
      </c>
      <c r="AF108">
        <f>SUM(AF98:AF107)</f>
        <v>492</v>
      </c>
      <c r="AG108">
        <f>SUM(AG98:AG107)</f>
        <v>520</v>
      </c>
      <c r="AH108">
        <f>SUM(AH98:AH107)</f>
        <v>3518</v>
      </c>
      <c r="AI108">
        <f t="shared" si="6"/>
        <v>11470</v>
      </c>
    </row>
    <row r="109" spans="1:36" ht="12.75">
      <c r="A109" t="s">
        <v>1178</v>
      </c>
      <c r="B109" t="s">
        <v>1499</v>
      </c>
      <c r="C109" t="s">
        <v>78</v>
      </c>
      <c r="D109" t="s">
        <v>1102</v>
      </c>
      <c r="E109" t="s">
        <v>1361</v>
      </c>
      <c r="F109" t="s">
        <v>68</v>
      </c>
      <c r="G109">
        <v>12</v>
      </c>
      <c r="H109">
        <v>0</v>
      </c>
      <c r="I109" t="s">
        <v>1328</v>
      </c>
      <c r="J109">
        <v>12</v>
      </c>
      <c r="K109" t="s">
        <v>1328</v>
      </c>
      <c r="L109">
        <v>8</v>
      </c>
      <c r="M109" t="s">
        <v>1328</v>
      </c>
      <c r="N109">
        <v>0</v>
      </c>
      <c r="P109">
        <v>0</v>
      </c>
      <c r="Q109">
        <v>0</v>
      </c>
      <c r="R109">
        <v>0</v>
      </c>
      <c r="S109">
        <v>0</v>
      </c>
      <c r="U109" t="s">
        <v>79</v>
      </c>
      <c r="V109" t="s">
        <v>70</v>
      </c>
      <c r="X109" t="s">
        <v>1111</v>
      </c>
      <c r="Y109" t="s">
        <v>1112</v>
      </c>
      <c r="Z109" t="s">
        <v>1125</v>
      </c>
      <c r="AC109" t="s">
        <v>1084</v>
      </c>
      <c r="AD109" t="s">
        <v>1085</v>
      </c>
      <c r="AE109" t="s">
        <v>1086</v>
      </c>
      <c r="AF109" t="s">
        <v>1087</v>
      </c>
      <c r="AG109" t="s">
        <v>1088</v>
      </c>
      <c r="AH109" t="s">
        <v>1089</v>
      </c>
      <c r="AI109" t="s">
        <v>1090</v>
      </c>
      <c r="AJ109" t="s">
        <v>1082</v>
      </c>
    </row>
    <row r="110" spans="1:33" ht="12.75">
      <c r="A110" t="s">
        <v>1101</v>
      </c>
      <c r="B110" t="s">
        <v>1502</v>
      </c>
      <c r="C110" t="s">
        <v>82</v>
      </c>
      <c r="D110" t="s">
        <v>1102</v>
      </c>
      <c r="E110" t="s">
        <v>1103</v>
      </c>
      <c r="F110" t="s">
        <v>83</v>
      </c>
      <c r="G110">
        <v>0</v>
      </c>
      <c r="H110">
        <v>0</v>
      </c>
      <c r="I110" t="s">
        <v>1187</v>
      </c>
      <c r="J110">
        <v>0</v>
      </c>
      <c r="K110" t="s">
        <v>1188</v>
      </c>
      <c r="L110">
        <v>0</v>
      </c>
      <c r="M110" t="s">
        <v>1188</v>
      </c>
      <c r="N110">
        <v>0</v>
      </c>
      <c r="O110" t="s">
        <v>1188</v>
      </c>
      <c r="P110">
        <v>0</v>
      </c>
      <c r="Q110">
        <v>0</v>
      </c>
      <c r="R110">
        <v>0</v>
      </c>
      <c r="S110">
        <v>0</v>
      </c>
      <c r="T110" t="s">
        <v>1284</v>
      </c>
      <c r="U110" t="s">
        <v>84</v>
      </c>
      <c r="V110" t="s">
        <v>1607</v>
      </c>
      <c r="X110" t="s">
        <v>1111</v>
      </c>
      <c r="Y110" t="s">
        <v>1112</v>
      </c>
      <c r="Z110" t="s">
        <v>1655</v>
      </c>
      <c r="AE110" t="s">
        <v>80</v>
      </c>
      <c r="AG110" t="s">
        <v>81</v>
      </c>
    </row>
    <row r="111" spans="1:26" ht="12.75">
      <c r="A111" t="s">
        <v>1142</v>
      </c>
      <c r="B111" t="s">
        <v>1508</v>
      </c>
      <c r="C111" t="s">
        <v>85</v>
      </c>
      <c r="D111" t="s">
        <v>1102</v>
      </c>
      <c r="E111" t="s">
        <v>1142</v>
      </c>
      <c r="F111" t="s">
        <v>1142</v>
      </c>
      <c r="G111">
        <v>0</v>
      </c>
      <c r="H111">
        <v>0</v>
      </c>
      <c r="I111" t="s">
        <v>1187</v>
      </c>
      <c r="J111">
        <v>0</v>
      </c>
      <c r="K111" t="s">
        <v>1188</v>
      </c>
      <c r="L111">
        <v>0</v>
      </c>
      <c r="M111" t="s">
        <v>1188</v>
      </c>
      <c r="N111">
        <v>0</v>
      </c>
      <c r="P111">
        <v>0</v>
      </c>
      <c r="Q111">
        <v>0</v>
      </c>
      <c r="R111">
        <v>0</v>
      </c>
      <c r="S111">
        <v>0</v>
      </c>
      <c r="T111" t="s">
        <v>1329</v>
      </c>
      <c r="U111" t="s">
        <v>86</v>
      </c>
      <c r="V111" t="s">
        <v>1142</v>
      </c>
      <c r="W111" t="s">
        <v>1142</v>
      </c>
      <c r="X111" t="s">
        <v>1142</v>
      </c>
      <c r="Y111" t="s">
        <v>1112</v>
      </c>
      <c r="Z111" t="s">
        <v>87</v>
      </c>
    </row>
    <row r="112" spans="1:36" ht="12.75">
      <c r="A112" t="s">
        <v>1142</v>
      </c>
      <c r="B112" t="s">
        <v>1516</v>
      </c>
      <c r="C112" t="s">
        <v>92</v>
      </c>
      <c r="D112" t="s">
        <v>1102</v>
      </c>
      <c r="E112" t="s">
        <v>1142</v>
      </c>
      <c r="F112" t="s">
        <v>1142</v>
      </c>
      <c r="G112">
        <v>0</v>
      </c>
      <c r="H112">
        <v>0</v>
      </c>
      <c r="I112" t="s">
        <v>1187</v>
      </c>
      <c r="J112">
        <v>0</v>
      </c>
      <c r="K112" t="s">
        <v>1188</v>
      </c>
      <c r="L112">
        <v>0</v>
      </c>
      <c r="M112" t="s">
        <v>1188</v>
      </c>
      <c r="N112">
        <v>0</v>
      </c>
      <c r="P112">
        <v>0</v>
      </c>
      <c r="Q112">
        <v>0</v>
      </c>
      <c r="R112">
        <v>0</v>
      </c>
      <c r="S112">
        <v>0</v>
      </c>
      <c r="T112" t="s">
        <v>1329</v>
      </c>
      <c r="U112" t="s">
        <v>93</v>
      </c>
      <c r="V112" t="s">
        <v>1142</v>
      </c>
      <c r="W112" t="s">
        <v>1142</v>
      </c>
      <c r="X112" t="s">
        <v>1142</v>
      </c>
      <c r="Y112" t="s">
        <v>1112</v>
      </c>
      <c r="Z112" t="s">
        <v>87</v>
      </c>
      <c r="AB112" t="s">
        <v>1066</v>
      </c>
      <c r="AC112" t="s">
        <v>88</v>
      </c>
      <c r="AD112" t="s">
        <v>1092</v>
      </c>
      <c r="AF112" t="s">
        <v>89</v>
      </c>
      <c r="AH112" t="s">
        <v>90</v>
      </c>
      <c r="AJ112" t="s">
        <v>91</v>
      </c>
    </row>
    <row r="113" spans="1:34" ht="12.75">
      <c r="A113" t="s">
        <v>1128</v>
      </c>
      <c r="B113" t="s">
        <v>96</v>
      </c>
      <c r="C113" t="s">
        <v>97</v>
      </c>
      <c r="D113" t="s">
        <v>1102</v>
      </c>
      <c r="E113" t="s">
        <v>1131</v>
      </c>
      <c r="F113" t="s">
        <v>98</v>
      </c>
      <c r="G113">
        <v>12</v>
      </c>
      <c r="H113">
        <v>12</v>
      </c>
      <c r="I113" t="s">
        <v>1486</v>
      </c>
      <c r="J113">
        <v>12</v>
      </c>
      <c r="K113" t="s">
        <v>1486</v>
      </c>
      <c r="L113">
        <v>12</v>
      </c>
      <c r="M113" t="s">
        <v>1166</v>
      </c>
      <c r="N113">
        <v>0</v>
      </c>
      <c r="P113">
        <v>8</v>
      </c>
      <c r="Q113">
        <v>24</v>
      </c>
      <c r="R113">
        <v>0</v>
      </c>
      <c r="S113">
        <v>0</v>
      </c>
      <c r="T113" t="s">
        <v>1284</v>
      </c>
      <c r="U113" t="s">
        <v>99</v>
      </c>
      <c r="V113" t="s">
        <v>100</v>
      </c>
      <c r="W113" t="s">
        <v>101</v>
      </c>
      <c r="X113" t="s">
        <v>1111</v>
      </c>
      <c r="Y113" t="s">
        <v>1160</v>
      </c>
      <c r="Z113" t="s">
        <v>102</v>
      </c>
      <c r="AB113" t="s">
        <v>1101</v>
      </c>
      <c r="AC113">
        <v>39001</v>
      </c>
      <c r="AD113" t="s">
        <v>1103</v>
      </c>
      <c r="AF113" t="s">
        <v>94</v>
      </c>
      <c r="AH113" t="s">
        <v>95</v>
      </c>
    </row>
    <row r="114" spans="1:34" ht="12.75">
      <c r="A114" t="s">
        <v>1128</v>
      </c>
      <c r="B114" t="s">
        <v>96</v>
      </c>
      <c r="C114" t="s">
        <v>105</v>
      </c>
      <c r="D114" t="s">
        <v>1102</v>
      </c>
      <c r="E114" t="s">
        <v>1131</v>
      </c>
      <c r="F114" t="s">
        <v>98</v>
      </c>
      <c r="G114">
        <v>12</v>
      </c>
      <c r="H114">
        <v>12</v>
      </c>
      <c r="I114" t="s">
        <v>1187</v>
      </c>
      <c r="J114">
        <v>12</v>
      </c>
      <c r="K114" t="s">
        <v>1188</v>
      </c>
      <c r="L114">
        <v>12</v>
      </c>
      <c r="M114" t="s">
        <v>1188</v>
      </c>
      <c r="N114">
        <v>0</v>
      </c>
      <c r="P114">
        <v>0</v>
      </c>
      <c r="Q114">
        <v>0</v>
      </c>
      <c r="R114">
        <v>0</v>
      </c>
      <c r="S114">
        <v>0</v>
      </c>
      <c r="U114" t="s">
        <v>106</v>
      </c>
      <c r="V114" t="s">
        <v>100</v>
      </c>
      <c r="W114" t="s">
        <v>101</v>
      </c>
      <c r="X114" t="s">
        <v>1111</v>
      </c>
      <c r="Y114" t="s">
        <v>1160</v>
      </c>
      <c r="Z114" t="s">
        <v>1190</v>
      </c>
      <c r="AB114" t="s">
        <v>1128</v>
      </c>
      <c r="AC114">
        <v>39067</v>
      </c>
      <c r="AD114" t="s">
        <v>1131</v>
      </c>
      <c r="AF114" t="s">
        <v>103</v>
      </c>
      <c r="AH114" t="s">
        <v>104</v>
      </c>
    </row>
    <row r="115" spans="1:34" ht="12.75">
      <c r="A115" t="s">
        <v>1128</v>
      </c>
      <c r="B115" t="s">
        <v>96</v>
      </c>
      <c r="C115" t="s">
        <v>109</v>
      </c>
      <c r="D115" t="s">
        <v>1102</v>
      </c>
      <c r="E115" t="s">
        <v>1131</v>
      </c>
      <c r="F115" t="s">
        <v>110</v>
      </c>
      <c r="G115">
        <v>10</v>
      </c>
      <c r="H115">
        <v>0</v>
      </c>
      <c r="I115" t="s">
        <v>1526</v>
      </c>
      <c r="J115">
        <v>10</v>
      </c>
      <c r="K115" t="s">
        <v>1526</v>
      </c>
      <c r="L115">
        <v>5</v>
      </c>
      <c r="M115" t="s">
        <v>1526</v>
      </c>
      <c r="N115">
        <v>0</v>
      </c>
      <c r="P115">
        <v>4</v>
      </c>
      <c r="Q115">
        <v>12</v>
      </c>
      <c r="R115">
        <v>0</v>
      </c>
      <c r="S115">
        <v>0</v>
      </c>
      <c r="T115" t="s">
        <v>1284</v>
      </c>
      <c r="U115" t="s">
        <v>111</v>
      </c>
      <c r="V115" t="s">
        <v>100</v>
      </c>
      <c r="W115" t="s">
        <v>101</v>
      </c>
      <c r="X115" t="s">
        <v>1111</v>
      </c>
      <c r="Y115" t="s">
        <v>1171</v>
      </c>
      <c r="Z115" t="s">
        <v>1125</v>
      </c>
      <c r="AB115" t="s">
        <v>1152</v>
      </c>
      <c r="AC115">
        <v>39120</v>
      </c>
      <c r="AD115" t="s">
        <v>1154</v>
      </c>
      <c r="AF115" t="s">
        <v>107</v>
      </c>
      <c r="AH115" t="s">
        <v>108</v>
      </c>
    </row>
    <row r="116" spans="1:34" ht="12.75">
      <c r="A116" t="s">
        <v>1142</v>
      </c>
      <c r="B116" t="s">
        <v>1530</v>
      </c>
      <c r="C116" t="s">
        <v>113</v>
      </c>
      <c r="D116" t="s">
        <v>1102</v>
      </c>
      <c r="E116" t="s">
        <v>1142</v>
      </c>
      <c r="F116" t="s">
        <v>1142</v>
      </c>
      <c r="G116">
        <v>0</v>
      </c>
      <c r="H116">
        <v>0</v>
      </c>
      <c r="I116" t="s">
        <v>1142</v>
      </c>
      <c r="J116">
        <v>0</v>
      </c>
      <c r="K116" t="s">
        <v>1142</v>
      </c>
      <c r="L116">
        <v>0</v>
      </c>
      <c r="M116" t="s">
        <v>1142</v>
      </c>
      <c r="N116">
        <v>0</v>
      </c>
      <c r="P116">
        <v>0</v>
      </c>
      <c r="Q116">
        <v>0</v>
      </c>
      <c r="R116">
        <v>0</v>
      </c>
      <c r="S116">
        <v>0</v>
      </c>
      <c r="T116" t="s">
        <v>1493</v>
      </c>
      <c r="U116" t="s">
        <v>114</v>
      </c>
      <c r="V116" t="s">
        <v>1142</v>
      </c>
      <c r="W116" t="s">
        <v>1142</v>
      </c>
      <c r="X116" t="s">
        <v>1142</v>
      </c>
      <c r="Y116" t="s">
        <v>1112</v>
      </c>
      <c r="Z116" t="s">
        <v>87</v>
      </c>
      <c r="AB116" t="s">
        <v>1173</v>
      </c>
      <c r="AD116" t="s">
        <v>1273</v>
      </c>
      <c r="AF116" t="s">
        <v>112</v>
      </c>
      <c r="AH116" t="s">
        <v>23</v>
      </c>
    </row>
    <row r="117" spans="1:34" ht="12.75">
      <c r="A117" t="s">
        <v>1128</v>
      </c>
      <c r="B117" t="s">
        <v>116</v>
      </c>
      <c r="C117" t="s">
        <v>117</v>
      </c>
      <c r="D117" t="s">
        <v>1102</v>
      </c>
      <c r="E117" t="s">
        <v>1839</v>
      </c>
      <c r="F117" t="s">
        <v>118</v>
      </c>
      <c r="G117">
        <v>12</v>
      </c>
      <c r="H117">
        <v>11</v>
      </c>
      <c r="I117" t="s">
        <v>1445</v>
      </c>
      <c r="J117">
        <v>12</v>
      </c>
      <c r="K117" t="s">
        <v>1446</v>
      </c>
      <c r="L117">
        <v>12</v>
      </c>
      <c r="M117" t="s">
        <v>1446</v>
      </c>
      <c r="N117">
        <v>0</v>
      </c>
      <c r="P117">
        <v>8</v>
      </c>
      <c r="Q117">
        <v>16</v>
      </c>
      <c r="R117">
        <v>0</v>
      </c>
      <c r="S117">
        <v>0</v>
      </c>
      <c r="T117" t="s">
        <v>1284</v>
      </c>
      <c r="U117" t="s">
        <v>119</v>
      </c>
      <c r="V117" t="s">
        <v>120</v>
      </c>
      <c r="W117" t="s">
        <v>121</v>
      </c>
      <c r="X117" t="s">
        <v>1111</v>
      </c>
      <c r="Y117" t="s">
        <v>1112</v>
      </c>
      <c r="AB117" t="s">
        <v>1178</v>
      </c>
      <c r="AD117" t="s">
        <v>1361</v>
      </c>
      <c r="AF117" t="s">
        <v>115</v>
      </c>
      <c r="AH117" t="s">
        <v>1362</v>
      </c>
    </row>
    <row r="118" spans="1:36" ht="12.75">
      <c r="A118" t="s">
        <v>1128</v>
      </c>
      <c r="B118" t="s">
        <v>116</v>
      </c>
      <c r="C118" t="s">
        <v>125</v>
      </c>
      <c r="D118" t="s">
        <v>1102</v>
      </c>
      <c r="E118" t="s">
        <v>1839</v>
      </c>
      <c r="F118" t="s">
        <v>126</v>
      </c>
      <c r="G118">
        <v>12</v>
      </c>
      <c r="H118">
        <v>12</v>
      </c>
      <c r="I118" t="s">
        <v>1187</v>
      </c>
      <c r="J118">
        <v>12</v>
      </c>
      <c r="K118" t="s">
        <v>1188</v>
      </c>
      <c r="L118">
        <v>12</v>
      </c>
      <c r="M118" t="s">
        <v>1188</v>
      </c>
      <c r="N118">
        <v>0</v>
      </c>
      <c r="P118">
        <v>4</v>
      </c>
      <c r="Q118">
        <v>12</v>
      </c>
      <c r="R118">
        <v>0</v>
      </c>
      <c r="S118">
        <v>0</v>
      </c>
      <c r="T118" t="s">
        <v>1284</v>
      </c>
      <c r="U118" t="s">
        <v>127</v>
      </c>
      <c r="V118" t="s">
        <v>1431</v>
      </c>
      <c r="W118" t="s">
        <v>128</v>
      </c>
      <c r="X118" t="s">
        <v>1111</v>
      </c>
      <c r="Y118" t="s">
        <v>1112</v>
      </c>
      <c r="AB118" t="s">
        <v>122</v>
      </c>
      <c r="AC118">
        <v>39155</v>
      </c>
      <c r="AD118" t="s">
        <v>1131</v>
      </c>
      <c r="AF118" t="s">
        <v>123</v>
      </c>
      <c r="AH118" t="s">
        <v>124</v>
      </c>
      <c r="AJ118" t="s">
        <v>1091</v>
      </c>
    </row>
    <row r="119" spans="1:25" ht="12.75">
      <c r="A119" t="s">
        <v>1128</v>
      </c>
      <c r="B119" t="s">
        <v>116</v>
      </c>
      <c r="C119" t="s">
        <v>129</v>
      </c>
      <c r="D119" t="s">
        <v>1102</v>
      </c>
      <c r="E119" t="s">
        <v>1839</v>
      </c>
      <c r="F119" t="s">
        <v>118</v>
      </c>
      <c r="G119">
        <v>12</v>
      </c>
      <c r="H119">
        <v>12</v>
      </c>
      <c r="I119" t="s">
        <v>1282</v>
      </c>
      <c r="J119">
        <v>12</v>
      </c>
      <c r="K119" t="s">
        <v>1283</v>
      </c>
      <c r="L119">
        <v>0</v>
      </c>
      <c r="N119">
        <v>0</v>
      </c>
      <c r="P119">
        <v>0</v>
      </c>
      <c r="Q119">
        <v>0</v>
      </c>
      <c r="R119">
        <v>0</v>
      </c>
      <c r="S119">
        <v>0</v>
      </c>
      <c r="U119" t="s">
        <v>130</v>
      </c>
      <c r="V119" t="s">
        <v>120</v>
      </c>
      <c r="W119" t="s">
        <v>121</v>
      </c>
      <c r="X119" t="s">
        <v>1111</v>
      </c>
      <c r="Y119" t="s">
        <v>1112</v>
      </c>
    </row>
    <row r="120" spans="1:36" ht="12.75">
      <c r="A120" t="s">
        <v>1271</v>
      </c>
      <c r="B120" t="s">
        <v>1540</v>
      </c>
      <c r="C120" t="s">
        <v>133</v>
      </c>
      <c r="D120" t="s">
        <v>1199</v>
      </c>
      <c r="E120" t="s">
        <v>1273</v>
      </c>
      <c r="F120" t="s">
        <v>1674</v>
      </c>
      <c r="G120">
        <v>10</v>
      </c>
      <c r="H120">
        <v>5</v>
      </c>
      <c r="I120" t="s">
        <v>1640</v>
      </c>
      <c r="J120">
        <v>10</v>
      </c>
      <c r="K120" t="s">
        <v>1640</v>
      </c>
      <c r="L120">
        <v>10</v>
      </c>
      <c r="M120" t="s">
        <v>1640</v>
      </c>
      <c r="N120">
        <v>0</v>
      </c>
      <c r="P120">
        <v>12</v>
      </c>
      <c r="Q120">
        <v>24</v>
      </c>
      <c r="R120">
        <v>0</v>
      </c>
      <c r="S120">
        <v>0</v>
      </c>
      <c r="T120" t="s">
        <v>1284</v>
      </c>
      <c r="U120" t="s">
        <v>134</v>
      </c>
      <c r="V120" t="s">
        <v>1676</v>
      </c>
      <c r="W120" t="s">
        <v>1677</v>
      </c>
      <c r="X120" t="s">
        <v>1142</v>
      </c>
      <c r="Y120" t="s">
        <v>1112</v>
      </c>
      <c r="AD120" t="s">
        <v>131</v>
      </c>
      <c r="AJ120" t="s">
        <v>132</v>
      </c>
    </row>
    <row r="121" spans="1:36" ht="12.75">
      <c r="A121" t="s">
        <v>1271</v>
      </c>
      <c r="B121" t="s">
        <v>1540</v>
      </c>
      <c r="C121" t="s">
        <v>137</v>
      </c>
      <c r="D121" t="s">
        <v>1199</v>
      </c>
      <c r="E121" t="s">
        <v>1273</v>
      </c>
      <c r="F121" t="s">
        <v>1674</v>
      </c>
      <c r="G121">
        <v>10</v>
      </c>
      <c r="H121">
        <v>5</v>
      </c>
      <c r="I121" t="s">
        <v>138</v>
      </c>
      <c r="J121">
        <v>10</v>
      </c>
      <c r="K121" t="s">
        <v>138</v>
      </c>
      <c r="L121">
        <v>10</v>
      </c>
      <c r="M121" t="s">
        <v>138</v>
      </c>
      <c r="N121">
        <v>0</v>
      </c>
      <c r="P121">
        <v>0</v>
      </c>
      <c r="Q121">
        <v>0</v>
      </c>
      <c r="R121">
        <v>0</v>
      </c>
      <c r="S121">
        <v>0</v>
      </c>
      <c r="U121" t="s">
        <v>139</v>
      </c>
      <c r="V121" t="s">
        <v>1676</v>
      </c>
      <c r="W121" t="s">
        <v>1677</v>
      </c>
      <c r="X121" t="s">
        <v>1142</v>
      </c>
      <c r="Y121" t="s">
        <v>1112</v>
      </c>
      <c r="Z121" t="s">
        <v>1190</v>
      </c>
      <c r="AD121" t="s">
        <v>135</v>
      </c>
      <c r="AJ121" t="s">
        <v>136</v>
      </c>
    </row>
    <row r="122" spans="1:36" ht="12.75">
      <c r="A122" t="s">
        <v>1271</v>
      </c>
      <c r="B122" t="s">
        <v>1540</v>
      </c>
      <c r="C122" t="s">
        <v>142</v>
      </c>
      <c r="D122" t="s">
        <v>1199</v>
      </c>
      <c r="E122" t="s">
        <v>1273</v>
      </c>
      <c r="F122" t="s">
        <v>1674</v>
      </c>
      <c r="G122">
        <v>10</v>
      </c>
      <c r="H122">
        <v>5</v>
      </c>
      <c r="I122" t="s">
        <v>1628</v>
      </c>
      <c r="J122">
        <v>10</v>
      </c>
      <c r="K122" t="s">
        <v>1628</v>
      </c>
      <c r="L122">
        <v>10</v>
      </c>
      <c r="M122" t="s">
        <v>1628</v>
      </c>
      <c r="N122">
        <v>0</v>
      </c>
      <c r="P122">
        <v>0</v>
      </c>
      <c r="Q122">
        <v>0</v>
      </c>
      <c r="R122">
        <v>0</v>
      </c>
      <c r="S122">
        <v>0</v>
      </c>
      <c r="U122" t="s">
        <v>143</v>
      </c>
      <c r="V122" t="s">
        <v>1676</v>
      </c>
      <c r="W122" t="s">
        <v>1677</v>
      </c>
      <c r="X122" t="s">
        <v>1142</v>
      </c>
      <c r="Y122" t="s">
        <v>1112</v>
      </c>
      <c r="AD122" t="s">
        <v>140</v>
      </c>
      <c r="AJ122" t="s">
        <v>141</v>
      </c>
    </row>
    <row r="123" spans="1:30" ht="12.75">
      <c r="A123" t="s">
        <v>1142</v>
      </c>
      <c r="B123" t="s">
        <v>1544</v>
      </c>
      <c r="C123" t="s">
        <v>145</v>
      </c>
      <c r="D123" t="s">
        <v>1142</v>
      </c>
      <c r="E123" t="s">
        <v>1142</v>
      </c>
      <c r="F123" t="s">
        <v>1142</v>
      </c>
      <c r="G123">
        <v>0</v>
      </c>
      <c r="H123">
        <v>0</v>
      </c>
      <c r="I123" t="s">
        <v>1142</v>
      </c>
      <c r="J123">
        <v>0</v>
      </c>
      <c r="K123" t="s">
        <v>1142</v>
      </c>
      <c r="L123">
        <v>0</v>
      </c>
      <c r="M123" t="s">
        <v>1142</v>
      </c>
      <c r="N123">
        <v>0</v>
      </c>
      <c r="P123">
        <v>0</v>
      </c>
      <c r="Q123">
        <v>0</v>
      </c>
      <c r="R123">
        <v>0</v>
      </c>
      <c r="S123">
        <v>0</v>
      </c>
      <c r="T123" t="s">
        <v>1493</v>
      </c>
      <c r="U123" t="s">
        <v>146</v>
      </c>
      <c r="V123" t="s">
        <v>1142</v>
      </c>
      <c r="W123" t="s">
        <v>1142</v>
      </c>
      <c r="X123" t="s">
        <v>1142</v>
      </c>
      <c r="Y123" t="s">
        <v>1142</v>
      </c>
      <c r="Z123" t="s">
        <v>147</v>
      </c>
      <c r="AD123" t="s">
        <v>144</v>
      </c>
    </row>
    <row r="124" spans="1:30" ht="12.75">
      <c r="A124" t="s">
        <v>1271</v>
      </c>
      <c r="B124" t="s">
        <v>1550</v>
      </c>
      <c r="C124" t="s">
        <v>149</v>
      </c>
      <c r="D124" t="s">
        <v>1102</v>
      </c>
      <c r="E124" t="s">
        <v>1273</v>
      </c>
      <c r="F124" t="s">
        <v>1274</v>
      </c>
      <c r="G124">
        <v>0</v>
      </c>
      <c r="H124">
        <v>0</v>
      </c>
      <c r="I124" t="s">
        <v>1187</v>
      </c>
      <c r="J124">
        <v>0</v>
      </c>
      <c r="K124" t="s">
        <v>1188</v>
      </c>
      <c r="L124">
        <v>0</v>
      </c>
      <c r="M124" t="s">
        <v>1188</v>
      </c>
      <c r="N124">
        <v>0</v>
      </c>
      <c r="P124">
        <v>0</v>
      </c>
      <c r="Q124">
        <v>0</v>
      </c>
      <c r="R124">
        <v>0</v>
      </c>
      <c r="S124">
        <v>0</v>
      </c>
      <c r="T124" t="s">
        <v>1284</v>
      </c>
      <c r="U124" t="s">
        <v>185</v>
      </c>
      <c r="V124" t="s">
        <v>70</v>
      </c>
      <c r="X124" t="s">
        <v>1142</v>
      </c>
      <c r="Y124" t="s">
        <v>1112</v>
      </c>
      <c r="Z124" t="s">
        <v>186</v>
      </c>
      <c r="AD124" t="s">
        <v>148</v>
      </c>
    </row>
    <row r="125" spans="1:30" ht="12.75">
      <c r="A125" t="s">
        <v>1128</v>
      </c>
      <c r="B125" t="s">
        <v>1553</v>
      </c>
      <c r="C125" t="s">
        <v>188</v>
      </c>
      <c r="D125" t="s">
        <v>189</v>
      </c>
      <c r="E125" t="s">
        <v>1131</v>
      </c>
      <c r="F125" t="s">
        <v>190</v>
      </c>
      <c r="G125">
        <v>0</v>
      </c>
      <c r="H125">
        <v>0</v>
      </c>
      <c r="I125" t="s">
        <v>191</v>
      </c>
      <c r="J125">
        <v>0</v>
      </c>
      <c r="K125" t="s">
        <v>192</v>
      </c>
      <c r="L125">
        <v>0</v>
      </c>
      <c r="N125">
        <v>0</v>
      </c>
      <c r="P125">
        <v>0</v>
      </c>
      <c r="Q125">
        <v>0</v>
      </c>
      <c r="R125">
        <v>0</v>
      </c>
      <c r="S125">
        <v>0</v>
      </c>
      <c r="T125" t="s">
        <v>1493</v>
      </c>
      <c r="U125" t="s">
        <v>1399</v>
      </c>
      <c r="V125" t="s">
        <v>193</v>
      </c>
      <c r="X125" t="s">
        <v>1314</v>
      </c>
      <c r="Y125" t="s">
        <v>1112</v>
      </c>
      <c r="Z125" t="s">
        <v>194</v>
      </c>
      <c r="AD125" t="s">
        <v>187</v>
      </c>
    </row>
    <row r="126" spans="1:30" ht="12.75">
      <c r="A126" t="s">
        <v>1152</v>
      </c>
      <c r="B126" t="s">
        <v>196</v>
      </c>
      <c r="C126" t="s">
        <v>197</v>
      </c>
      <c r="D126" t="s">
        <v>1102</v>
      </c>
      <c r="E126" t="s">
        <v>1154</v>
      </c>
      <c r="F126" t="s">
        <v>198</v>
      </c>
      <c r="G126">
        <v>0</v>
      </c>
      <c r="H126">
        <v>0</v>
      </c>
      <c r="I126" t="s">
        <v>1187</v>
      </c>
      <c r="J126">
        <v>0</v>
      </c>
      <c r="K126" t="s">
        <v>1188</v>
      </c>
      <c r="L126">
        <v>0</v>
      </c>
      <c r="M126" t="s">
        <v>1188</v>
      </c>
      <c r="N126">
        <v>0</v>
      </c>
      <c r="O126" t="s">
        <v>1798</v>
      </c>
      <c r="P126">
        <v>0</v>
      </c>
      <c r="Q126">
        <v>0</v>
      </c>
      <c r="R126">
        <v>0</v>
      </c>
      <c r="S126">
        <v>0</v>
      </c>
      <c r="T126" t="s">
        <v>1284</v>
      </c>
      <c r="U126" t="s">
        <v>199</v>
      </c>
      <c r="V126" t="s">
        <v>200</v>
      </c>
      <c r="W126" t="s">
        <v>201</v>
      </c>
      <c r="X126" t="s">
        <v>1142</v>
      </c>
      <c r="Y126" t="s">
        <v>1112</v>
      </c>
      <c r="Z126" t="s">
        <v>87</v>
      </c>
      <c r="AD126" t="s">
        <v>195</v>
      </c>
    </row>
    <row r="127" spans="1:30" ht="12.75">
      <c r="A127" t="s">
        <v>1178</v>
      </c>
      <c r="B127" t="s">
        <v>1565</v>
      </c>
      <c r="C127" t="s">
        <v>203</v>
      </c>
      <c r="D127" t="s">
        <v>1199</v>
      </c>
      <c r="E127" t="s">
        <v>1361</v>
      </c>
      <c r="F127" t="s">
        <v>1142</v>
      </c>
      <c r="G127">
        <v>10</v>
      </c>
      <c r="H127">
        <v>5</v>
      </c>
      <c r="I127" t="s">
        <v>1639</v>
      </c>
      <c r="J127">
        <v>10</v>
      </c>
      <c r="K127" t="s">
        <v>1640</v>
      </c>
      <c r="L127">
        <v>10</v>
      </c>
      <c r="M127" t="s">
        <v>1640</v>
      </c>
      <c r="N127">
        <v>0</v>
      </c>
      <c r="P127">
        <v>12</v>
      </c>
      <c r="Q127">
        <v>24</v>
      </c>
      <c r="R127">
        <v>0</v>
      </c>
      <c r="S127">
        <v>0</v>
      </c>
      <c r="T127" t="s">
        <v>1284</v>
      </c>
      <c r="U127" t="s">
        <v>204</v>
      </c>
      <c r="V127" t="s">
        <v>1142</v>
      </c>
      <c r="W127" t="s">
        <v>1142</v>
      </c>
      <c r="X127" t="s">
        <v>1314</v>
      </c>
      <c r="Y127" t="s">
        <v>1112</v>
      </c>
      <c r="Z127" t="s">
        <v>1190</v>
      </c>
      <c r="AD127" t="s">
        <v>202</v>
      </c>
    </row>
    <row r="128" spans="1:30" ht="12.75">
      <c r="A128" t="s">
        <v>1178</v>
      </c>
      <c r="B128" t="s">
        <v>1565</v>
      </c>
      <c r="C128" t="s">
        <v>206</v>
      </c>
      <c r="D128" t="s">
        <v>1199</v>
      </c>
      <c r="E128" t="s">
        <v>1361</v>
      </c>
      <c r="F128" t="s">
        <v>1142</v>
      </c>
      <c r="G128">
        <v>10</v>
      </c>
      <c r="H128">
        <v>5</v>
      </c>
      <c r="I128" t="s">
        <v>1467</v>
      </c>
      <c r="J128">
        <v>10</v>
      </c>
      <c r="K128" t="s">
        <v>1468</v>
      </c>
      <c r="L128">
        <v>10</v>
      </c>
      <c r="M128" t="s">
        <v>1468</v>
      </c>
      <c r="N128">
        <v>0</v>
      </c>
      <c r="P128">
        <v>0</v>
      </c>
      <c r="Q128">
        <v>0</v>
      </c>
      <c r="R128">
        <v>0</v>
      </c>
      <c r="S128">
        <v>0</v>
      </c>
      <c r="U128" t="s">
        <v>207</v>
      </c>
      <c r="V128" t="s">
        <v>1142</v>
      </c>
      <c r="W128" t="s">
        <v>1142</v>
      </c>
      <c r="X128" t="s">
        <v>1314</v>
      </c>
      <c r="Y128" t="s">
        <v>1112</v>
      </c>
      <c r="Z128" t="s">
        <v>1190</v>
      </c>
      <c r="AD128" t="s">
        <v>205</v>
      </c>
    </row>
    <row r="129" spans="1:30" ht="12.75">
      <c r="A129" t="s">
        <v>1178</v>
      </c>
      <c r="B129" t="s">
        <v>1565</v>
      </c>
      <c r="C129" t="s">
        <v>209</v>
      </c>
      <c r="D129" t="s">
        <v>1199</v>
      </c>
      <c r="E129" t="s">
        <v>1361</v>
      </c>
      <c r="F129" t="s">
        <v>1142</v>
      </c>
      <c r="G129">
        <v>10</v>
      </c>
      <c r="H129">
        <v>5</v>
      </c>
      <c r="I129" t="s">
        <v>210</v>
      </c>
      <c r="J129">
        <v>10</v>
      </c>
      <c r="K129" t="s">
        <v>1671</v>
      </c>
      <c r="L129">
        <v>10</v>
      </c>
      <c r="M129" t="s">
        <v>1671</v>
      </c>
      <c r="N129">
        <v>0</v>
      </c>
      <c r="P129">
        <v>0</v>
      </c>
      <c r="Q129">
        <v>0</v>
      </c>
      <c r="R129">
        <v>0</v>
      </c>
      <c r="S129">
        <v>0</v>
      </c>
      <c r="U129" t="s">
        <v>211</v>
      </c>
      <c r="V129" t="s">
        <v>1142</v>
      </c>
      <c r="W129" t="s">
        <v>1142</v>
      </c>
      <c r="X129" t="s">
        <v>1314</v>
      </c>
      <c r="Y129" t="s">
        <v>1112</v>
      </c>
      <c r="Z129" t="s">
        <v>1190</v>
      </c>
      <c r="AD129" t="s">
        <v>208</v>
      </c>
    </row>
    <row r="130" spans="1:30" ht="12.75">
      <c r="A130" t="s">
        <v>213</v>
      </c>
      <c r="B130" t="s">
        <v>214</v>
      </c>
      <c r="D130" t="s">
        <v>215</v>
      </c>
      <c r="E130" t="s">
        <v>1361</v>
      </c>
      <c r="F130" t="s">
        <v>216</v>
      </c>
      <c r="G130">
        <v>10</v>
      </c>
      <c r="H130">
        <v>10</v>
      </c>
      <c r="I130" t="s">
        <v>217</v>
      </c>
      <c r="J130">
        <v>12</v>
      </c>
      <c r="K130" t="s">
        <v>1123</v>
      </c>
      <c r="L130">
        <v>10</v>
      </c>
      <c r="M130" t="s">
        <v>1567</v>
      </c>
      <c r="N130">
        <v>10</v>
      </c>
      <c r="O130" t="s">
        <v>1563</v>
      </c>
      <c r="P130">
        <v>4</v>
      </c>
      <c r="Q130">
        <v>48</v>
      </c>
      <c r="R130">
        <v>2</v>
      </c>
      <c r="S130">
        <v>2</v>
      </c>
      <c r="T130" t="s">
        <v>218</v>
      </c>
      <c r="U130" t="s">
        <v>219</v>
      </c>
      <c r="V130" t="s">
        <v>220</v>
      </c>
      <c r="X130" t="s">
        <v>1314</v>
      </c>
      <c r="Y130" t="s">
        <v>1112</v>
      </c>
      <c r="Z130" t="s">
        <v>221</v>
      </c>
      <c r="AD130" t="s">
        <v>212</v>
      </c>
    </row>
    <row r="131" spans="1:30" ht="12.75">
      <c r="A131" t="s">
        <v>213</v>
      </c>
      <c r="B131" t="s">
        <v>229</v>
      </c>
      <c r="D131" t="s">
        <v>1466</v>
      </c>
      <c r="E131" t="s">
        <v>1103</v>
      </c>
      <c r="F131" t="s">
        <v>230</v>
      </c>
      <c r="G131">
        <v>12</v>
      </c>
      <c r="H131">
        <v>0</v>
      </c>
      <c r="I131" t="s">
        <v>1578</v>
      </c>
      <c r="J131">
        <v>12</v>
      </c>
      <c r="K131" t="s">
        <v>1578</v>
      </c>
      <c r="L131">
        <v>10</v>
      </c>
      <c r="M131" t="s">
        <v>1375</v>
      </c>
      <c r="N131">
        <v>8</v>
      </c>
      <c r="O131" t="s">
        <v>1491</v>
      </c>
      <c r="P131">
        <v>24</v>
      </c>
      <c r="Q131">
        <v>1</v>
      </c>
      <c r="R131">
        <v>0</v>
      </c>
      <c r="S131">
        <v>0</v>
      </c>
      <c r="T131" t="s">
        <v>231</v>
      </c>
      <c r="U131" t="s">
        <v>232</v>
      </c>
      <c r="V131" t="s">
        <v>233</v>
      </c>
      <c r="X131" t="s">
        <v>1314</v>
      </c>
      <c r="Y131" t="s">
        <v>1112</v>
      </c>
      <c r="AD131" t="s">
        <v>222</v>
      </c>
    </row>
    <row r="132" spans="1:30" ht="12.75">
      <c r="A132" t="s">
        <v>213</v>
      </c>
      <c r="B132" t="s">
        <v>235</v>
      </c>
      <c r="D132" t="s">
        <v>1466</v>
      </c>
      <c r="E132" t="s">
        <v>1142</v>
      </c>
      <c r="F132" t="s">
        <v>1142</v>
      </c>
      <c r="G132">
        <v>12</v>
      </c>
      <c r="H132">
        <v>0</v>
      </c>
      <c r="I132" t="s">
        <v>1578</v>
      </c>
      <c r="J132">
        <v>12</v>
      </c>
      <c r="K132" t="s">
        <v>1578</v>
      </c>
      <c r="L132">
        <v>12</v>
      </c>
      <c r="M132" t="s">
        <v>1578</v>
      </c>
      <c r="N132">
        <v>12</v>
      </c>
      <c r="O132" t="s">
        <v>1578</v>
      </c>
      <c r="P132">
        <v>48</v>
      </c>
      <c r="Q132">
        <v>2</v>
      </c>
      <c r="R132">
        <v>0</v>
      </c>
      <c r="S132">
        <v>0</v>
      </c>
      <c r="T132" t="s">
        <v>231</v>
      </c>
      <c r="U132" t="s">
        <v>236</v>
      </c>
      <c r="V132" t="s">
        <v>1142</v>
      </c>
      <c r="W132" t="s">
        <v>1142</v>
      </c>
      <c r="X132" t="s">
        <v>1314</v>
      </c>
      <c r="Y132" t="s">
        <v>1112</v>
      </c>
      <c r="AD132" t="s">
        <v>234</v>
      </c>
    </row>
    <row r="133" spans="1:30" ht="12.75">
      <c r="A133" t="s">
        <v>213</v>
      </c>
      <c r="B133" t="s">
        <v>238</v>
      </c>
      <c r="D133" t="s">
        <v>1466</v>
      </c>
      <c r="E133" t="s">
        <v>1142</v>
      </c>
      <c r="F133" t="s">
        <v>1142</v>
      </c>
      <c r="G133">
        <v>12</v>
      </c>
      <c r="H133">
        <v>0</v>
      </c>
      <c r="I133" t="s">
        <v>1578</v>
      </c>
      <c r="J133">
        <v>12</v>
      </c>
      <c r="K133" t="s">
        <v>1578</v>
      </c>
      <c r="L133">
        <v>12</v>
      </c>
      <c r="M133" t="s">
        <v>1578</v>
      </c>
      <c r="N133">
        <v>12</v>
      </c>
      <c r="O133" t="s">
        <v>1578</v>
      </c>
      <c r="P133">
        <v>48</v>
      </c>
      <c r="Q133">
        <v>2</v>
      </c>
      <c r="R133">
        <v>0</v>
      </c>
      <c r="S133">
        <v>0</v>
      </c>
      <c r="T133" t="s">
        <v>231</v>
      </c>
      <c r="U133" t="s">
        <v>239</v>
      </c>
      <c r="V133" t="s">
        <v>1142</v>
      </c>
      <c r="W133" t="s">
        <v>1142</v>
      </c>
      <c r="X133" t="s">
        <v>1314</v>
      </c>
      <c r="Y133" t="s">
        <v>1112</v>
      </c>
      <c r="AD133" t="s">
        <v>237</v>
      </c>
    </row>
    <row r="134" spans="1:30" ht="12.75">
      <c r="A134" t="s">
        <v>213</v>
      </c>
      <c r="B134" t="s">
        <v>241</v>
      </c>
      <c r="D134" t="s">
        <v>1466</v>
      </c>
      <c r="E134" t="s">
        <v>1361</v>
      </c>
      <c r="F134" t="s">
        <v>242</v>
      </c>
      <c r="G134">
        <v>12</v>
      </c>
      <c r="H134">
        <v>0</v>
      </c>
      <c r="I134" t="s">
        <v>670</v>
      </c>
      <c r="J134">
        <v>12</v>
      </c>
      <c r="K134" t="s">
        <v>670</v>
      </c>
      <c r="L134">
        <v>0</v>
      </c>
      <c r="N134">
        <v>0</v>
      </c>
      <c r="P134">
        <v>24</v>
      </c>
      <c r="Q134">
        <v>1</v>
      </c>
      <c r="R134">
        <v>0</v>
      </c>
      <c r="S134">
        <v>0</v>
      </c>
      <c r="T134" t="s">
        <v>231</v>
      </c>
      <c r="U134" t="s">
        <v>243</v>
      </c>
      <c r="V134" t="s">
        <v>244</v>
      </c>
      <c r="X134" t="s">
        <v>1314</v>
      </c>
      <c r="Y134" t="s">
        <v>1112</v>
      </c>
      <c r="AD134" t="s">
        <v>240</v>
      </c>
    </row>
    <row r="135" spans="1:30" ht="12.75">
      <c r="A135" t="s">
        <v>213</v>
      </c>
      <c r="B135" t="s">
        <v>241</v>
      </c>
      <c r="D135" t="s">
        <v>1466</v>
      </c>
      <c r="E135" t="s">
        <v>1361</v>
      </c>
      <c r="F135" t="s">
        <v>246</v>
      </c>
      <c r="G135">
        <v>12</v>
      </c>
      <c r="H135">
        <v>0</v>
      </c>
      <c r="I135" t="s">
        <v>1578</v>
      </c>
      <c r="J135">
        <v>12</v>
      </c>
      <c r="K135" t="s">
        <v>1578</v>
      </c>
      <c r="L135">
        <v>0</v>
      </c>
      <c r="N135">
        <v>0</v>
      </c>
      <c r="P135">
        <v>24</v>
      </c>
      <c r="Q135">
        <v>1</v>
      </c>
      <c r="R135">
        <v>0</v>
      </c>
      <c r="S135">
        <v>0</v>
      </c>
      <c r="T135" t="s">
        <v>231</v>
      </c>
      <c r="U135" t="s">
        <v>247</v>
      </c>
      <c r="V135" t="s">
        <v>244</v>
      </c>
      <c r="X135" t="s">
        <v>1314</v>
      </c>
      <c r="Y135" t="s">
        <v>1112</v>
      </c>
      <c r="AD135" t="s">
        <v>245</v>
      </c>
    </row>
    <row r="136" spans="1:30" ht="12.75">
      <c r="A136" t="s">
        <v>213</v>
      </c>
      <c r="B136" t="s">
        <v>250</v>
      </c>
      <c r="D136" t="s">
        <v>1466</v>
      </c>
      <c r="E136" t="s">
        <v>1142</v>
      </c>
      <c r="F136" t="s">
        <v>1142</v>
      </c>
      <c r="G136">
        <v>12</v>
      </c>
      <c r="H136">
        <v>0</v>
      </c>
      <c r="I136" t="s">
        <v>1578</v>
      </c>
      <c r="J136">
        <v>12</v>
      </c>
      <c r="K136" t="s">
        <v>1578</v>
      </c>
      <c r="L136">
        <v>12</v>
      </c>
      <c r="M136" t="s">
        <v>1578</v>
      </c>
      <c r="N136">
        <v>12</v>
      </c>
      <c r="O136" t="s">
        <v>1578</v>
      </c>
      <c r="P136">
        <v>48</v>
      </c>
      <c r="Q136">
        <v>2</v>
      </c>
      <c r="R136">
        <v>0</v>
      </c>
      <c r="S136">
        <v>0</v>
      </c>
      <c r="T136" t="s">
        <v>231</v>
      </c>
      <c r="U136" t="s">
        <v>251</v>
      </c>
      <c r="V136" t="s">
        <v>1142</v>
      </c>
      <c r="W136" t="s">
        <v>1142</v>
      </c>
      <c r="X136" t="s">
        <v>1314</v>
      </c>
      <c r="Y136" t="s">
        <v>1112</v>
      </c>
      <c r="AD136" t="s">
        <v>248</v>
      </c>
    </row>
    <row r="137" spans="1:30" ht="12.75">
      <c r="A137" t="s">
        <v>213</v>
      </c>
      <c r="B137" t="s">
        <v>253</v>
      </c>
      <c r="D137" t="s">
        <v>1466</v>
      </c>
      <c r="E137" t="s">
        <v>1142</v>
      </c>
      <c r="F137" t="s">
        <v>1142</v>
      </c>
      <c r="G137">
        <v>12</v>
      </c>
      <c r="H137">
        <v>0</v>
      </c>
      <c r="I137" t="s">
        <v>1578</v>
      </c>
      <c r="J137">
        <v>12</v>
      </c>
      <c r="K137" t="s">
        <v>1578</v>
      </c>
      <c r="L137">
        <v>12</v>
      </c>
      <c r="M137" t="s">
        <v>1578</v>
      </c>
      <c r="N137">
        <v>12</v>
      </c>
      <c r="O137" t="s">
        <v>1578</v>
      </c>
      <c r="P137">
        <v>48</v>
      </c>
      <c r="Q137">
        <v>2</v>
      </c>
      <c r="R137">
        <v>0</v>
      </c>
      <c r="S137">
        <v>0</v>
      </c>
      <c r="T137" t="s">
        <v>231</v>
      </c>
      <c r="U137" t="s">
        <v>254</v>
      </c>
      <c r="V137" t="s">
        <v>1142</v>
      </c>
      <c r="W137" t="s">
        <v>1142</v>
      </c>
      <c r="X137" t="s">
        <v>1314</v>
      </c>
      <c r="Y137" t="s">
        <v>1112</v>
      </c>
      <c r="AD137" t="s">
        <v>252</v>
      </c>
    </row>
    <row r="138" spans="1:30" ht="12.75">
      <c r="A138" t="s">
        <v>213</v>
      </c>
      <c r="B138" t="s">
        <v>262</v>
      </c>
      <c r="D138" t="s">
        <v>1466</v>
      </c>
      <c r="E138" t="s">
        <v>1142</v>
      </c>
      <c r="F138" t="s">
        <v>1142</v>
      </c>
      <c r="G138">
        <v>12</v>
      </c>
      <c r="H138">
        <v>0</v>
      </c>
      <c r="I138" t="s">
        <v>1578</v>
      </c>
      <c r="J138">
        <v>12</v>
      </c>
      <c r="K138" t="s">
        <v>1578</v>
      </c>
      <c r="L138">
        <v>12</v>
      </c>
      <c r="M138" t="s">
        <v>1578</v>
      </c>
      <c r="N138">
        <v>12</v>
      </c>
      <c r="O138" t="s">
        <v>1578</v>
      </c>
      <c r="P138">
        <v>48</v>
      </c>
      <c r="Q138">
        <v>2</v>
      </c>
      <c r="R138">
        <v>0</v>
      </c>
      <c r="S138">
        <v>0</v>
      </c>
      <c r="T138" t="s">
        <v>231</v>
      </c>
      <c r="U138" t="s">
        <v>263</v>
      </c>
      <c r="V138" t="s">
        <v>1142</v>
      </c>
      <c r="W138" t="s">
        <v>1142</v>
      </c>
      <c r="X138" t="s">
        <v>1314</v>
      </c>
      <c r="Y138" t="s">
        <v>1112</v>
      </c>
      <c r="AD138" t="s">
        <v>255</v>
      </c>
    </row>
    <row r="139" spans="1:30" ht="12.75">
      <c r="A139" t="s">
        <v>213</v>
      </c>
      <c r="B139" t="s">
        <v>265</v>
      </c>
      <c r="D139" t="s">
        <v>1466</v>
      </c>
      <c r="E139" t="s">
        <v>1142</v>
      </c>
      <c r="F139" t="s">
        <v>1142</v>
      </c>
      <c r="G139">
        <v>12</v>
      </c>
      <c r="H139">
        <v>0</v>
      </c>
      <c r="I139" t="s">
        <v>1578</v>
      </c>
      <c r="J139">
        <v>12</v>
      </c>
      <c r="K139" t="s">
        <v>1578</v>
      </c>
      <c r="L139">
        <v>12</v>
      </c>
      <c r="M139" t="s">
        <v>1578</v>
      </c>
      <c r="N139">
        <v>12</v>
      </c>
      <c r="O139" t="s">
        <v>1578</v>
      </c>
      <c r="P139">
        <v>48</v>
      </c>
      <c r="Q139">
        <v>2</v>
      </c>
      <c r="R139">
        <v>0</v>
      </c>
      <c r="S139">
        <v>0</v>
      </c>
      <c r="T139" t="s">
        <v>231</v>
      </c>
      <c r="U139" t="s">
        <v>266</v>
      </c>
      <c r="V139" t="s">
        <v>1142</v>
      </c>
      <c r="W139" t="s">
        <v>1142</v>
      </c>
      <c r="X139" t="s">
        <v>1314</v>
      </c>
      <c r="Y139" t="s">
        <v>1112</v>
      </c>
      <c r="AD139" t="s">
        <v>264</v>
      </c>
    </row>
    <row r="140" spans="1:30" ht="12.75">
      <c r="A140" t="s">
        <v>213</v>
      </c>
      <c r="B140" t="s">
        <v>268</v>
      </c>
      <c r="D140" t="s">
        <v>1466</v>
      </c>
      <c r="E140" t="s">
        <v>1142</v>
      </c>
      <c r="F140" t="s">
        <v>1142</v>
      </c>
      <c r="G140">
        <v>12</v>
      </c>
      <c r="H140">
        <v>0</v>
      </c>
      <c r="I140" t="s">
        <v>1578</v>
      </c>
      <c r="J140">
        <v>12</v>
      </c>
      <c r="K140" t="s">
        <v>1578</v>
      </c>
      <c r="L140">
        <v>12</v>
      </c>
      <c r="M140" t="s">
        <v>1578</v>
      </c>
      <c r="N140">
        <v>12</v>
      </c>
      <c r="O140" t="s">
        <v>1578</v>
      </c>
      <c r="P140">
        <v>48</v>
      </c>
      <c r="Q140">
        <v>2</v>
      </c>
      <c r="R140">
        <v>0</v>
      </c>
      <c r="S140">
        <v>0</v>
      </c>
      <c r="T140" t="s">
        <v>231</v>
      </c>
      <c r="U140" t="s">
        <v>269</v>
      </c>
      <c r="V140" t="s">
        <v>1142</v>
      </c>
      <c r="W140" t="s">
        <v>1142</v>
      </c>
      <c r="X140" t="s">
        <v>1314</v>
      </c>
      <c r="Y140" t="s">
        <v>1112</v>
      </c>
      <c r="AD140" t="s">
        <v>267</v>
      </c>
    </row>
    <row r="141" spans="1:30" ht="12.75">
      <c r="A141" t="s">
        <v>213</v>
      </c>
      <c r="B141" t="s">
        <v>271</v>
      </c>
      <c r="D141" t="s">
        <v>1466</v>
      </c>
      <c r="E141" t="s">
        <v>1154</v>
      </c>
      <c r="F141" t="s">
        <v>272</v>
      </c>
      <c r="G141">
        <v>12</v>
      </c>
      <c r="H141">
        <v>0</v>
      </c>
      <c r="I141" t="s">
        <v>670</v>
      </c>
      <c r="J141">
        <v>12</v>
      </c>
      <c r="K141" t="s">
        <v>670</v>
      </c>
      <c r="L141">
        <v>12</v>
      </c>
      <c r="M141" t="s">
        <v>670</v>
      </c>
      <c r="N141">
        <v>12</v>
      </c>
      <c r="O141" t="s">
        <v>1578</v>
      </c>
      <c r="P141">
        <v>48</v>
      </c>
      <c r="Q141">
        <v>2</v>
      </c>
      <c r="R141">
        <v>0</v>
      </c>
      <c r="S141">
        <v>0</v>
      </c>
      <c r="T141" t="s">
        <v>231</v>
      </c>
      <c r="U141" t="s">
        <v>273</v>
      </c>
      <c r="V141" t="s">
        <v>274</v>
      </c>
      <c r="X141" t="s">
        <v>1314</v>
      </c>
      <c r="Y141" t="s">
        <v>1112</v>
      </c>
      <c r="AD141" t="s">
        <v>270</v>
      </c>
    </row>
    <row r="142" spans="1:26" ht="12.75">
      <c r="A142" t="s">
        <v>213</v>
      </c>
      <c r="B142" t="s">
        <v>275</v>
      </c>
      <c r="D142" t="s">
        <v>276</v>
      </c>
      <c r="E142" t="s">
        <v>1142</v>
      </c>
      <c r="F142" t="s">
        <v>1142</v>
      </c>
      <c r="G142">
        <v>10</v>
      </c>
      <c r="H142">
        <v>0</v>
      </c>
      <c r="I142" t="s">
        <v>1567</v>
      </c>
      <c r="J142">
        <v>10</v>
      </c>
      <c r="K142" t="s">
        <v>277</v>
      </c>
      <c r="L142">
        <v>10</v>
      </c>
      <c r="M142" t="s">
        <v>1196</v>
      </c>
      <c r="N142">
        <v>0</v>
      </c>
      <c r="P142">
        <v>10</v>
      </c>
      <c r="Q142">
        <v>0</v>
      </c>
      <c r="R142">
        <v>0</v>
      </c>
      <c r="S142">
        <v>0</v>
      </c>
      <c r="T142" t="s">
        <v>1493</v>
      </c>
      <c r="U142" t="s">
        <v>278</v>
      </c>
      <c r="V142" t="s">
        <v>1142</v>
      </c>
      <c r="W142" t="s">
        <v>1142</v>
      </c>
      <c r="X142" t="s">
        <v>1142</v>
      </c>
      <c r="Y142" t="s">
        <v>1142</v>
      </c>
      <c r="Z142" t="s">
        <v>671</v>
      </c>
    </row>
    <row r="143" spans="1:30" ht="12.75">
      <c r="A143" t="s">
        <v>1152</v>
      </c>
      <c r="B143" t="s">
        <v>280</v>
      </c>
      <c r="D143" t="s">
        <v>1610</v>
      </c>
      <c r="E143" t="s">
        <v>1154</v>
      </c>
      <c r="F143" t="s">
        <v>281</v>
      </c>
      <c r="G143">
        <v>12</v>
      </c>
      <c r="H143">
        <v>16</v>
      </c>
      <c r="I143" t="s">
        <v>282</v>
      </c>
      <c r="J143">
        <v>12</v>
      </c>
      <c r="K143" t="s">
        <v>283</v>
      </c>
      <c r="L143">
        <v>12</v>
      </c>
      <c r="M143" t="s">
        <v>1616</v>
      </c>
      <c r="N143">
        <v>12</v>
      </c>
      <c r="O143" t="s">
        <v>1616</v>
      </c>
      <c r="P143">
        <v>16</v>
      </c>
      <c r="Q143">
        <v>0</v>
      </c>
      <c r="R143">
        <v>0</v>
      </c>
      <c r="S143">
        <v>0</v>
      </c>
      <c r="T143" t="s">
        <v>1493</v>
      </c>
      <c r="U143" t="s">
        <v>284</v>
      </c>
      <c r="V143" t="s">
        <v>1142</v>
      </c>
      <c r="W143" t="s">
        <v>1142</v>
      </c>
      <c r="X143" t="s">
        <v>1142</v>
      </c>
      <c r="Y143" t="s">
        <v>1142</v>
      </c>
      <c r="AD143" t="s">
        <v>279</v>
      </c>
    </row>
    <row r="144" spans="1:30" ht="12.75">
      <c r="A144" t="s">
        <v>1142</v>
      </c>
      <c r="B144" t="s">
        <v>286</v>
      </c>
      <c r="D144" t="s">
        <v>1610</v>
      </c>
      <c r="E144" t="s">
        <v>1142</v>
      </c>
      <c r="F144" t="s">
        <v>1142</v>
      </c>
      <c r="G144">
        <v>12</v>
      </c>
      <c r="H144">
        <v>12</v>
      </c>
      <c r="I144" t="s">
        <v>282</v>
      </c>
      <c r="J144">
        <v>12</v>
      </c>
      <c r="K144" t="s">
        <v>1616</v>
      </c>
      <c r="L144">
        <v>12</v>
      </c>
      <c r="M144" t="s">
        <v>1616</v>
      </c>
      <c r="N144">
        <v>0</v>
      </c>
      <c r="P144">
        <v>12</v>
      </c>
      <c r="Q144">
        <v>0</v>
      </c>
      <c r="R144">
        <v>0</v>
      </c>
      <c r="S144">
        <v>0</v>
      </c>
      <c r="T144" t="s">
        <v>1493</v>
      </c>
      <c r="U144" t="s">
        <v>287</v>
      </c>
      <c r="V144" t="s">
        <v>1142</v>
      </c>
      <c r="W144" t="s">
        <v>1142</v>
      </c>
      <c r="X144" t="s">
        <v>1142</v>
      </c>
      <c r="Y144" t="s">
        <v>1142</v>
      </c>
      <c r="AD144" t="s">
        <v>285</v>
      </c>
    </row>
    <row r="145" spans="1:31" ht="12.75">
      <c r="A145" t="s">
        <v>1101</v>
      </c>
      <c r="B145" t="s">
        <v>275</v>
      </c>
      <c r="D145" t="s">
        <v>1610</v>
      </c>
      <c r="E145" t="s">
        <v>1103</v>
      </c>
      <c r="F145" t="s">
        <v>289</v>
      </c>
      <c r="G145">
        <v>12</v>
      </c>
      <c r="H145">
        <v>6</v>
      </c>
      <c r="I145" t="s">
        <v>290</v>
      </c>
      <c r="J145">
        <v>12</v>
      </c>
      <c r="K145" t="s">
        <v>1623</v>
      </c>
      <c r="L145">
        <v>12</v>
      </c>
      <c r="M145" t="s">
        <v>1616</v>
      </c>
      <c r="N145">
        <v>0</v>
      </c>
      <c r="P145">
        <v>12</v>
      </c>
      <c r="Q145">
        <v>0</v>
      </c>
      <c r="R145">
        <v>0</v>
      </c>
      <c r="S145">
        <v>0</v>
      </c>
      <c r="T145" t="s">
        <v>1493</v>
      </c>
      <c r="U145" t="s">
        <v>291</v>
      </c>
      <c r="V145" t="s">
        <v>1142</v>
      </c>
      <c r="W145" t="s">
        <v>1142</v>
      </c>
      <c r="X145" t="s">
        <v>1142</v>
      </c>
      <c r="Y145" t="s">
        <v>1142</v>
      </c>
      <c r="AE145" t="s">
        <v>288</v>
      </c>
    </row>
    <row r="146" spans="1:31" ht="12.75">
      <c r="A146" t="s">
        <v>1152</v>
      </c>
      <c r="B146" t="s">
        <v>275</v>
      </c>
      <c r="D146" t="s">
        <v>1610</v>
      </c>
      <c r="E146" t="s">
        <v>1154</v>
      </c>
      <c r="F146" t="s">
        <v>1787</v>
      </c>
      <c r="G146">
        <v>12</v>
      </c>
      <c r="H146">
        <v>14</v>
      </c>
      <c r="I146" t="s">
        <v>293</v>
      </c>
      <c r="J146">
        <v>12</v>
      </c>
      <c r="K146" t="s">
        <v>294</v>
      </c>
      <c r="L146">
        <v>12</v>
      </c>
      <c r="M146" t="s">
        <v>1620</v>
      </c>
      <c r="N146">
        <v>0</v>
      </c>
      <c r="P146">
        <v>12</v>
      </c>
      <c r="Q146">
        <v>0</v>
      </c>
      <c r="R146">
        <v>0</v>
      </c>
      <c r="S146">
        <v>0</v>
      </c>
      <c r="T146" t="s">
        <v>1493</v>
      </c>
      <c r="U146" t="s">
        <v>295</v>
      </c>
      <c r="V146" t="s">
        <v>1789</v>
      </c>
      <c r="W146" t="s">
        <v>1733</v>
      </c>
      <c r="X146" t="s">
        <v>1142</v>
      </c>
      <c r="Y146" t="s">
        <v>1142</v>
      </c>
      <c r="Z146" t="s">
        <v>296</v>
      </c>
      <c r="AE146" t="s">
        <v>292</v>
      </c>
    </row>
    <row r="147" spans="1:31" ht="12.75">
      <c r="A147" t="s">
        <v>1142</v>
      </c>
      <c r="B147" t="s">
        <v>298</v>
      </c>
      <c r="D147" t="s">
        <v>1610</v>
      </c>
      <c r="E147" t="s">
        <v>1142</v>
      </c>
      <c r="F147" t="s">
        <v>1142</v>
      </c>
      <c r="G147">
        <v>12</v>
      </c>
      <c r="H147">
        <v>14</v>
      </c>
      <c r="I147" t="s">
        <v>293</v>
      </c>
      <c r="J147">
        <v>12</v>
      </c>
      <c r="K147" t="s">
        <v>294</v>
      </c>
      <c r="L147">
        <v>12</v>
      </c>
      <c r="M147" t="s">
        <v>1620</v>
      </c>
      <c r="N147">
        <v>0</v>
      </c>
      <c r="P147">
        <v>12</v>
      </c>
      <c r="Q147">
        <v>0</v>
      </c>
      <c r="R147">
        <v>0</v>
      </c>
      <c r="S147">
        <v>0</v>
      </c>
      <c r="T147" t="s">
        <v>1493</v>
      </c>
      <c r="U147" t="s">
        <v>299</v>
      </c>
      <c r="V147" t="s">
        <v>1142</v>
      </c>
      <c r="W147" t="s">
        <v>1142</v>
      </c>
      <c r="X147" t="s">
        <v>1142</v>
      </c>
      <c r="Y147" t="s">
        <v>1142</v>
      </c>
      <c r="AE147" t="s">
        <v>297</v>
      </c>
    </row>
    <row r="148" spans="1:31" ht="12.75">
      <c r="A148" t="s">
        <v>1142</v>
      </c>
      <c r="B148" t="s">
        <v>328</v>
      </c>
      <c r="D148" t="s">
        <v>329</v>
      </c>
      <c r="E148" t="s">
        <v>1142</v>
      </c>
      <c r="F148" t="s">
        <v>1142</v>
      </c>
      <c r="G148">
        <v>12</v>
      </c>
      <c r="H148">
        <v>1</v>
      </c>
      <c r="I148" t="s">
        <v>330</v>
      </c>
      <c r="J148">
        <v>12</v>
      </c>
      <c r="K148" t="s">
        <v>1845</v>
      </c>
      <c r="L148">
        <v>1</v>
      </c>
      <c r="M148" t="s">
        <v>331</v>
      </c>
      <c r="N148">
        <v>0</v>
      </c>
      <c r="P148">
        <v>10</v>
      </c>
      <c r="Q148">
        <v>0</v>
      </c>
      <c r="R148">
        <v>0</v>
      </c>
      <c r="S148">
        <v>0</v>
      </c>
      <c r="T148" t="s">
        <v>1826</v>
      </c>
      <c r="U148" t="s">
        <v>332</v>
      </c>
      <c r="V148" t="s">
        <v>1142</v>
      </c>
      <c r="W148" t="s">
        <v>1142</v>
      </c>
      <c r="X148" t="s">
        <v>1142</v>
      </c>
      <c r="Y148" t="s">
        <v>1142</v>
      </c>
      <c r="AE148" s="4" t="s">
        <v>300</v>
      </c>
    </row>
    <row r="149" spans="1:30" ht="12.75">
      <c r="A149" t="s">
        <v>1142</v>
      </c>
      <c r="B149" t="s">
        <v>275</v>
      </c>
      <c r="D149" t="s">
        <v>1610</v>
      </c>
      <c r="E149" t="s">
        <v>1142</v>
      </c>
      <c r="F149" t="s">
        <v>1142</v>
      </c>
      <c r="G149">
        <v>10</v>
      </c>
      <c r="H149">
        <v>7</v>
      </c>
      <c r="I149" t="s">
        <v>334</v>
      </c>
      <c r="J149">
        <v>10</v>
      </c>
      <c r="K149" t="s">
        <v>1375</v>
      </c>
      <c r="L149">
        <v>10</v>
      </c>
      <c r="M149" t="s">
        <v>1375</v>
      </c>
      <c r="N149">
        <v>10</v>
      </c>
      <c r="O149" t="s">
        <v>1375</v>
      </c>
      <c r="P149">
        <v>10</v>
      </c>
      <c r="Q149">
        <v>0</v>
      </c>
      <c r="R149">
        <v>0</v>
      </c>
      <c r="S149">
        <v>0</v>
      </c>
      <c r="T149" t="s">
        <v>1493</v>
      </c>
      <c r="U149" t="s">
        <v>335</v>
      </c>
      <c r="V149" t="s">
        <v>1142</v>
      </c>
      <c r="W149" t="s">
        <v>1142</v>
      </c>
      <c r="X149" t="s">
        <v>1142</v>
      </c>
      <c r="Y149" t="s">
        <v>1142</v>
      </c>
      <c r="AD149" t="s">
        <v>333</v>
      </c>
    </row>
    <row r="150" spans="1:30" ht="12.75">
      <c r="A150" t="s">
        <v>1142</v>
      </c>
      <c r="B150" t="s">
        <v>275</v>
      </c>
      <c r="D150" t="s">
        <v>1610</v>
      </c>
      <c r="E150" t="s">
        <v>1142</v>
      </c>
      <c r="F150" t="s">
        <v>1142</v>
      </c>
      <c r="G150">
        <v>12</v>
      </c>
      <c r="H150">
        <v>0</v>
      </c>
      <c r="I150" t="s">
        <v>337</v>
      </c>
      <c r="J150">
        <v>12</v>
      </c>
      <c r="K150" t="s">
        <v>1609</v>
      </c>
      <c r="L150">
        <v>12</v>
      </c>
      <c r="M150" t="s">
        <v>1609</v>
      </c>
      <c r="N150">
        <v>0</v>
      </c>
      <c r="P150">
        <v>10</v>
      </c>
      <c r="Q150">
        <v>0</v>
      </c>
      <c r="R150">
        <v>0</v>
      </c>
      <c r="S150">
        <v>0</v>
      </c>
      <c r="T150" t="s">
        <v>1493</v>
      </c>
      <c r="U150" t="s">
        <v>335</v>
      </c>
      <c r="V150" t="s">
        <v>1142</v>
      </c>
      <c r="W150" t="s">
        <v>1142</v>
      </c>
      <c r="X150" t="s">
        <v>1142</v>
      </c>
      <c r="Y150" t="s">
        <v>1142</v>
      </c>
      <c r="Z150" t="s">
        <v>1190</v>
      </c>
      <c r="AD150" t="s">
        <v>336</v>
      </c>
    </row>
    <row r="151" spans="1:30" ht="12.75">
      <c r="A151" t="s">
        <v>1142</v>
      </c>
      <c r="B151" t="s">
        <v>275</v>
      </c>
      <c r="D151" t="s">
        <v>1610</v>
      </c>
      <c r="E151" t="s">
        <v>1142</v>
      </c>
      <c r="F151" t="s">
        <v>1142</v>
      </c>
      <c r="G151">
        <v>12</v>
      </c>
      <c r="H151">
        <v>0</v>
      </c>
      <c r="I151" t="s">
        <v>337</v>
      </c>
      <c r="J151">
        <v>12</v>
      </c>
      <c r="K151" t="s">
        <v>1609</v>
      </c>
      <c r="L151">
        <v>12</v>
      </c>
      <c r="M151" t="s">
        <v>1609</v>
      </c>
      <c r="N151">
        <v>0</v>
      </c>
      <c r="P151">
        <v>10</v>
      </c>
      <c r="Q151">
        <v>0</v>
      </c>
      <c r="R151">
        <v>0</v>
      </c>
      <c r="S151">
        <v>0</v>
      </c>
      <c r="T151" t="s">
        <v>1493</v>
      </c>
      <c r="U151" t="s">
        <v>335</v>
      </c>
      <c r="V151" t="s">
        <v>1142</v>
      </c>
      <c r="W151" t="s">
        <v>1142</v>
      </c>
      <c r="X151" t="s">
        <v>1142</v>
      </c>
      <c r="Y151" t="s">
        <v>1142</v>
      </c>
      <c r="Z151" t="s">
        <v>1190</v>
      </c>
      <c r="AD151" t="s">
        <v>338</v>
      </c>
    </row>
    <row r="152" spans="1:30" ht="12.75">
      <c r="A152" t="s">
        <v>1142</v>
      </c>
      <c r="B152" t="s">
        <v>275</v>
      </c>
      <c r="D152" t="s">
        <v>1610</v>
      </c>
      <c r="E152" t="s">
        <v>1142</v>
      </c>
      <c r="F152" t="s">
        <v>1142</v>
      </c>
      <c r="G152">
        <v>10</v>
      </c>
      <c r="H152">
        <v>0</v>
      </c>
      <c r="I152" t="s">
        <v>1812</v>
      </c>
      <c r="J152">
        <v>0</v>
      </c>
      <c r="L152">
        <v>0</v>
      </c>
      <c r="N152">
        <v>0</v>
      </c>
      <c r="P152">
        <v>0</v>
      </c>
      <c r="Q152">
        <v>0</v>
      </c>
      <c r="R152">
        <v>0</v>
      </c>
      <c r="S152">
        <v>0</v>
      </c>
      <c r="U152" t="s">
        <v>335</v>
      </c>
      <c r="V152" t="s">
        <v>1142</v>
      </c>
      <c r="W152" t="s">
        <v>1142</v>
      </c>
      <c r="X152" t="s">
        <v>1142</v>
      </c>
      <c r="Y152" t="s">
        <v>1142</v>
      </c>
      <c r="Z152" t="s">
        <v>340</v>
      </c>
      <c r="AD152" t="s">
        <v>339</v>
      </c>
    </row>
    <row r="153" spans="1:30" ht="12.75">
      <c r="A153" t="s">
        <v>1142</v>
      </c>
      <c r="B153" t="s">
        <v>275</v>
      </c>
      <c r="D153" t="s">
        <v>1610</v>
      </c>
      <c r="E153" t="s">
        <v>1142</v>
      </c>
      <c r="F153" t="s">
        <v>1142</v>
      </c>
      <c r="G153">
        <v>10</v>
      </c>
      <c r="H153">
        <v>0</v>
      </c>
      <c r="I153" t="s">
        <v>342</v>
      </c>
      <c r="J153">
        <v>10</v>
      </c>
      <c r="K153" t="s">
        <v>342</v>
      </c>
      <c r="L153">
        <v>0</v>
      </c>
      <c r="N153">
        <v>0</v>
      </c>
      <c r="P153">
        <v>10</v>
      </c>
      <c r="Q153">
        <v>0</v>
      </c>
      <c r="R153">
        <v>0</v>
      </c>
      <c r="S153">
        <v>0</v>
      </c>
      <c r="T153" t="s">
        <v>1493</v>
      </c>
      <c r="U153" t="s">
        <v>335</v>
      </c>
      <c r="V153" t="s">
        <v>1142</v>
      </c>
      <c r="W153" t="s">
        <v>1142</v>
      </c>
      <c r="X153" t="s">
        <v>1142</v>
      </c>
      <c r="Y153" t="s">
        <v>1142</v>
      </c>
      <c r="Z153" t="s">
        <v>1190</v>
      </c>
      <c r="AD153" t="s">
        <v>341</v>
      </c>
    </row>
    <row r="154" spans="1:30" ht="12.75">
      <c r="A154" t="s">
        <v>1142</v>
      </c>
      <c r="B154" t="s">
        <v>275</v>
      </c>
      <c r="D154" t="s">
        <v>1610</v>
      </c>
      <c r="E154" t="s">
        <v>1142</v>
      </c>
      <c r="F154" t="s">
        <v>1142</v>
      </c>
      <c r="G154">
        <v>12</v>
      </c>
      <c r="H154">
        <v>0</v>
      </c>
      <c r="I154" t="s">
        <v>337</v>
      </c>
      <c r="J154">
        <v>12</v>
      </c>
      <c r="K154" t="s">
        <v>337</v>
      </c>
      <c r="L154">
        <v>12</v>
      </c>
      <c r="M154" t="s">
        <v>1609</v>
      </c>
      <c r="N154">
        <v>0</v>
      </c>
      <c r="P154">
        <v>10</v>
      </c>
      <c r="Q154">
        <v>0</v>
      </c>
      <c r="R154">
        <v>0</v>
      </c>
      <c r="S154">
        <v>0</v>
      </c>
      <c r="T154" t="s">
        <v>1493</v>
      </c>
      <c r="U154" t="s">
        <v>335</v>
      </c>
      <c r="V154" t="s">
        <v>1142</v>
      </c>
      <c r="W154" t="s">
        <v>1142</v>
      </c>
      <c r="X154" t="s">
        <v>1142</v>
      </c>
      <c r="Y154" t="s">
        <v>1142</v>
      </c>
      <c r="Z154" t="s">
        <v>1190</v>
      </c>
      <c r="AD154" t="s">
        <v>343</v>
      </c>
    </row>
    <row r="155" spans="1:30" ht="12.75">
      <c r="A155" t="s">
        <v>1142</v>
      </c>
      <c r="B155" t="s">
        <v>275</v>
      </c>
      <c r="D155" t="s">
        <v>1610</v>
      </c>
      <c r="E155" t="s">
        <v>1142</v>
      </c>
      <c r="F155" t="s">
        <v>1142</v>
      </c>
      <c r="G155">
        <v>12</v>
      </c>
      <c r="H155">
        <v>0</v>
      </c>
      <c r="I155" t="s">
        <v>345</v>
      </c>
      <c r="J155">
        <v>12</v>
      </c>
      <c r="K155" t="s">
        <v>345</v>
      </c>
      <c r="L155">
        <v>12</v>
      </c>
      <c r="M155" t="s">
        <v>1609</v>
      </c>
      <c r="N155">
        <v>0</v>
      </c>
      <c r="P155">
        <v>10</v>
      </c>
      <c r="Q155">
        <v>0</v>
      </c>
      <c r="R155">
        <v>0</v>
      </c>
      <c r="S155">
        <v>0</v>
      </c>
      <c r="T155" t="s">
        <v>1493</v>
      </c>
      <c r="U155" t="s">
        <v>335</v>
      </c>
      <c r="V155" t="s">
        <v>1142</v>
      </c>
      <c r="W155" t="s">
        <v>1142</v>
      </c>
      <c r="X155" t="s">
        <v>1142</v>
      </c>
      <c r="Y155" t="s">
        <v>1142</v>
      </c>
      <c r="Z155" t="s">
        <v>1190</v>
      </c>
      <c r="AD155" t="s">
        <v>344</v>
      </c>
    </row>
    <row r="156" spans="1:30" ht="12.75">
      <c r="A156" t="s">
        <v>1142</v>
      </c>
      <c r="B156" t="s">
        <v>275</v>
      </c>
      <c r="D156" t="s">
        <v>1371</v>
      </c>
      <c r="E156" t="s">
        <v>1142</v>
      </c>
      <c r="F156" t="s">
        <v>1142</v>
      </c>
      <c r="G156">
        <v>10</v>
      </c>
      <c r="H156">
        <v>0</v>
      </c>
      <c r="I156" t="s">
        <v>1835</v>
      </c>
      <c r="J156">
        <v>0</v>
      </c>
      <c r="L156">
        <v>0</v>
      </c>
      <c r="N156">
        <v>0</v>
      </c>
      <c r="P156">
        <v>0</v>
      </c>
      <c r="Q156">
        <v>0</v>
      </c>
      <c r="R156">
        <v>0</v>
      </c>
      <c r="S156">
        <v>0</v>
      </c>
      <c r="U156" t="s">
        <v>1142</v>
      </c>
      <c r="V156" t="s">
        <v>1142</v>
      </c>
      <c r="W156" t="s">
        <v>1142</v>
      </c>
      <c r="X156" t="s">
        <v>1142</v>
      </c>
      <c r="Y156" t="s">
        <v>1142</v>
      </c>
      <c r="AD156" t="s">
        <v>346</v>
      </c>
    </row>
    <row r="157" spans="1:30" ht="12.75">
      <c r="A157" t="s">
        <v>213</v>
      </c>
      <c r="B157" t="s">
        <v>275</v>
      </c>
      <c r="D157" t="s">
        <v>348</v>
      </c>
      <c r="E157" t="s">
        <v>1142</v>
      </c>
      <c r="F157" t="s">
        <v>1142</v>
      </c>
      <c r="G157">
        <v>10</v>
      </c>
      <c r="H157">
        <v>0</v>
      </c>
      <c r="I157" t="s">
        <v>1851</v>
      </c>
      <c r="J157">
        <v>6</v>
      </c>
      <c r="K157" t="s">
        <v>1126</v>
      </c>
      <c r="L157">
        <v>4</v>
      </c>
      <c r="M157" t="s">
        <v>1185</v>
      </c>
      <c r="N157">
        <v>0</v>
      </c>
      <c r="P157">
        <v>10</v>
      </c>
      <c r="Q157">
        <v>0</v>
      </c>
      <c r="R157">
        <v>0</v>
      </c>
      <c r="S157">
        <v>0</v>
      </c>
      <c r="T157" t="s">
        <v>1826</v>
      </c>
      <c r="U157" t="s">
        <v>1142</v>
      </c>
      <c r="V157" t="s">
        <v>1142</v>
      </c>
      <c r="W157" t="s">
        <v>1142</v>
      </c>
      <c r="X157" t="s">
        <v>1142</v>
      </c>
      <c r="Y157" t="s">
        <v>1142</v>
      </c>
      <c r="AD157" t="s">
        <v>347</v>
      </c>
    </row>
    <row r="158" spans="1:30" ht="12.75">
      <c r="A158" t="s">
        <v>213</v>
      </c>
      <c r="B158" t="s">
        <v>275</v>
      </c>
      <c r="D158" t="s">
        <v>350</v>
      </c>
      <c r="E158" t="s">
        <v>1142</v>
      </c>
      <c r="F158" t="s">
        <v>1142</v>
      </c>
      <c r="G158">
        <v>6</v>
      </c>
      <c r="H158">
        <v>0</v>
      </c>
      <c r="I158" t="s">
        <v>351</v>
      </c>
      <c r="J158">
        <v>5</v>
      </c>
      <c r="K158" t="s">
        <v>352</v>
      </c>
      <c r="L158">
        <v>2</v>
      </c>
      <c r="M158" t="s">
        <v>1820</v>
      </c>
      <c r="N158">
        <v>0</v>
      </c>
      <c r="P158">
        <v>0</v>
      </c>
      <c r="Q158">
        <v>0</v>
      </c>
      <c r="R158">
        <v>0</v>
      </c>
      <c r="S158">
        <v>0</v>
      </c>
      <c r="U158" t="s">
        <v>1142</v>
      </c>
      <c r="V158" t="s">
        <v>1142</v>
      </c>
      <c r="W158" t="s">
        <v>1142</v>
      </c>
      <c r="X158" t="s">
        <v>1142</v>
      </c>
      <c r="Y158" t="s">
        <v>1142</v>
      </c>
      <c r="AD158" t="s">
        <v>349</v>
      </c>
    </row>
    <row r="159" spans="1:31" ht="12.75">
      <c r="A159" t="s">
        <v>213</v>
      </c>
      <c r="B159" t="s">
        <v>275</v>
      </c>
      <c r="D159" t="s">
        <v>354</v>
      </c>
      <c r="E159" t="s">
        <v>1142</v>
      </c>
      <c r="F159" t="s">
        <v>1142</v>
      </c>
      <c r="G159">
        <v>10</v>
      </c>
      <c r="H159">
        <v>0</v>
      </c>
      <c r="I159" t="s">
        <v>1116</v>
      </c>
      <c r="J159">
        <v>0</v>
      </c>
      <c r="L159">
        <v>0</v>
      </c>
      <c r="N159">
        <v>0</v>
      </c>
      <c r="P159">
        <v>0</v>
      </c>
      <c r="Q159">
        <v>0</v>
      </c>
      <c r="R159">
        <v>0</v>
      </c>
      <c r="S159">
        <v>0</v>
      </c>
      <c r="U159" t="s">
        <v>1142</v>
      </c>
      <c r="V159" t="s">
        <v>1142</v>
      </c>
      <c r="W159" t="s">
        <v>1142</v>
      </c>
      <c r="X159" t="s">
        <v>1142</v>
      </c>
      <c r="Y159" t="s">
        <v>1142</v>
      </c>
      <c r="Z159" t="s">
        <v>355</v>
      </c>
      <c r="AE159" t="s">
        <v>353</v>
      </c>
    </row>
    <row r="160" spans="1:31" ht="12.75">
      <c r="A160" t="s">
        <v>359</v>
      </c>
      <c r="B160" t="s">
        <v>275</v>
      </c>
      <c r="D160" t="s">
        <v>360</v>
      </c>
      <c r="E160" t="s">
        <v>1142</v>
      </c>
      <c r="F160" t="s">
        <v>1142</v>
      </c>
      <c r="G160">
        <v>30</v>
      </c>
      <c r="H160">
        <v>24</v>
      </c>
      <c r="I160" t="s">
        <v>361</v>
      </c>
      <c r="J160">
        <v>10</v>
      </c>
      <c r="K160" t="s">
        <v>1106</v>
      </c>
      <c r="L160">
        <v>12</v>
      </c>
      <c r="M160" t="s">
        <v>1123</v>
      </c>
      <c r="N160">
        <v>72</v>
      </c>
      <c r="O160" t="s">
        <v>1460</v>
      </c>
      <c r="P160">
        <v>72</v>
      </c>
      <c r="Q160">
        <v>0</v>
      </c>
      <c r="R160">
        <v>0</v>
      </c>
      <c r="S160">
        <v>0</v>
      </c>
      <c r="T160" t="s">
        <v>1493</v>
      </c>
      <c r="U160" t="s">
        <v>1142</v>
      </c>
      <c r="V160" t="s">
        <v>1142</v>
      </c>
      <c r="W160" t="s">
        <v>1142</v>
      </c>
      <c r="X160" t="s">
        <v>1142</v>
      </c>
      <c r="Y160" t="s">
        <v>1142</v>
      </c>
      <c r="Z160" t="s">
        <v>362</v>
      </c>
      <c r="AE160" t="s">
        <v>358</v>
      </c>
    </row>
    <row r="161" spans="1:31" ht="12.75">
      <c r="A161" t="s">
        <v>1128</v>
      </c>
      <c r="B161" t="s">
        <v>275</v>
      </c>
      <c r="D161" t="s">
        <v>364</v>
      </c>
      <c r="E161" t="s">
        <v>1131</v>
      </c>
      <c r="F161" t="s">
        <v>367</v>
      </c>
      <c r="G161">
        <v>12</v>
      </c>
      <c r="H161">
        <v>0</v>
      </c>
      <c r="I161" t="s">
        <v>1123</v>
      </c>
      <c r="J161">
        <v>10</v>
      </c>
      <c r="K161" t="s">
        <v>1851</v>
      </c>
      <c r="L161">
        <v>0</v>
      </c>
      <c r="N161">
        <v>0</v>
      </c>
      <c r="P161">
        <v>0</v>
      </c>
      <c r="Q161">
        <v>0</v>
      </c>
      <c r="R161">
        <v>0</v>
      </c>
      <c r="S161">
        <v>0</v>
      </c>
      <c r="U161" t="s">
        <v>368</v>
      </c>
      <c r="V161" t="s">
        <v>369</v>
      </c>
      <c r="W161" t="s">
        <v>370</v>
      </c>
      <c r="X161" t="s">
        <v>1314</v>
      </c>
      <c r="Y161" t="s">
        <v>1171</v>
      </c>
      <c r="Z161" t="s">
        <v>371</v>
      </c>
      <c r="AE161" t="s">
        <v>363</v>
      </c>
    </row>
    <row r="162" ht="12.75">
      <c r="AD162" t="s">
        <v>372</v>
      </c>
    </row>
    <row r="163" ht="12.75">
      <c r="AE163" t="s">
        <v>373</v>
      </c>
    </row>
    <row r="164" ht="12.75">
      <c r="AD164" t="s">
        <v>374</v>
      </c>
    </row>
    <row r="165" spans="1:31" ht="12.75">
      <c r="A165" t="s">
        <v>376</v>
      </c>
      <c r="K165" t="s">
        <v>377</v>
      </c>
      <c r="U165" t="s">
        <v>378</v>
      </c>
      <c r="AE165" s="4" t="s">
        <v>375</v>
      </c>
    </row>
    <row r="166" spans="1:31" ht="12.75">
      <c r="A166" t="s">
        <v>1087</v>
      </c>
      <c r="B166" t="s">
        <v>351</v>
      </c>
      <c r="C166" t="s">
        <v>381</v>
      </c>
      <c r="D166" t="s">
        <v>382</v>
      </c>
      <c r="E166" t="s">
        <v>383</v>
      </c>
      <c r="F166" t="s">
        <v>384</v>
      </c>
      <c r="G166" t="s">
        <v>385</v>
      </c>
      <c r="H166" t="s">
        <v>386</v>
      </c>
      <c r="I166" t="s">
        <v>387</v>
      </c>
      <c r="J166" t="s">
        <v>1090</v>
      </c>
      <c r="K166" t="s">
        <v>388</v>
      </c>
      <c r="V166" t="s">
        <v>389</v>
      </c>
      <c r="AE166" t="s">
        <v>380</v>
      </c>
    </row>
    <row r="167" spans="1:31" ht="12.75">
      <c r="A167" t="s">
        <v>391</v>
      </c>
      <c r="B167">
        <v>23</v>
      </c>
      <c r="C167">
        <v>18</v>
      </c>
      <c r="D167">
        <v>0</v>
      </c>
      <c r="E167">
        <v>10</v>
      </c>
      <c r="F167">
        <v>5</v>
      </c>
      <c r="G167">
        <v>3</v>
      </c>
      <c r="H167">
        <v>4</v>
      </c>
      <c r="I167">
        <v>0</v>
      </c>
      <c r="J167">
        <f aca="true" t="shared" si="7" ref="J167:J182">SUM(B167:I167)</f>
        <v>63</v>
      </c>
      <c r="K167" t="s">
        <v>672</v>
      </c>
      <c r="U167" t="s">
        <v>393</v>
      </c>
      <c r="AE167" t="s">
        <v>390</v>
      </c>
    </row>
    <row r="168" spans="1:31" ht="12.75">
      <c r="A168" t="s">
        <v>395</v>
      </c>
      <c r="B168">
        <v>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</v>
      </c>
      <c r="J168">
        <f t="shared" si="7"/>
        <v>5</v>
      </c>
      <c r="K168" t="s">
        <v>396</v>
      </c>
      <c r="V168" t="s">
        <v>397</v>
      </c>
      <c r="AE168" t="s">
        <v>394</v>
      </c>
    </row>
    <row r="169" spans="1:30" ht="12.75">
      <c r="A169" t="s">
        <v>399</v>
      </c>
      <c r="B169">
        <v>6</v>
      </c>
      <c r="C169">
        <v>0</v>
      </c>
      <c r="D169">
        <v>0</v>
      </c>
      <c r="E169">
        <v>0</v>
      </c>
      <c r="F169">
        <v>0</v>
      </c>
      <c r="G169">
        <v>28</v>
      </c>
      <c r="H169">
        <v>0</v>
      </c>
      <c r="I169">
        <v>27</v>
      </c>
      <c r="J169">
        <f t="shared" si="7"/>
        <v>61</v>
      </c>
      <c r="K169" t="s">
        <v>419</v>
      </c>
      <c r="U169" t="s">
        <v>420</v>
      </c>
      <c r="AD169" t="s">
        <v>398</v>
      </c>
    </row>
    <row r="170" spans="1:31" ht="12.75">
      <c r="A170" t="s">
        <v>422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6</v>
      </c>
      <c r="H170">
        <v>0</v>
      </c>
      <c r="I170">
        <v>47</v>
      </c>
      <c r="J170">
        <f t="shared" si="7"/>
        <v>53</v>
      </c>
      <c r="K170" t="s">
        <v>446</v>
      </c>
      <c r="V170" t="s">
        <v>447</v>
      </c>
      <c r="AE170" t="s">
        <v>421</v>
      </c>
    </row>
    <row r="171" spans="1:31" ht="12.75">
      <c r="A171" t="s">
        <v>453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18</v>
      </c>
      <c r="H171">
        <v>10</v>
      </c>
      <c r="I171">
        <v>0</v>
      </c>
      <c r="J171">
        <f t="shared" si="7"/>
        <v>28</v>
      </c>
      <c r="K171" t="s">
        <v>454</v>
      </c>
      <c r="V171" t="s">
        <v>468</v>
      </c>
      <c r="AE171" t="s">
        <v>452</v>
      </c>
    </row>
    <row r="172" spans="1:31" ht="12.75">
      <c r="A172" t="s">
        <v>470</v>
      </c>
      <c r="B172">
        <v>34</v>
      </c>
      <c r="C172">
        <v>0</v>
      </c>
      <c r="D172">
        <v>18</v>
      </c>
      <c r="E172">
        <v>0</v>
      </c>
      <c r="F172">
        <v>9</v>
      </c>
      <c r="G172">
        <v>20</v>
      </c>
      <c r="H172">
        <v>0</v>
      </c>
      <c r="I172">
        <v>0</v>
      </c>
      <c r="J172">
        <f t="shared" si="7"/>
        <v>81</v>
      </c>
      <c r="K172" t="s">
        <v>471</v>
      </c>
      <c r="U172" s="2" t="s">
        <v>472</v>
      </c>
      <c r="AE172" t="s">
        <v>469</v>
      </c>
    </row>
    <row r="173" spans="1:30" ht="12.75">
      <c r="A173" t="s">
        <v>474</v>
      </c>
      <c r="B173">
        <v>21</v>
      </c>
      <c r="C173">
        <v>0</v>
      </c>
      <c r="D173">
        <v>13</v>
      </c>
      <c r="E173">
        <v>0</v>
      </c>
      <c r="F173">
        <v>0</v>
      </c>
      <c r="G173">
        <v>3</v>
      </c>
      <c r="H173">
        <v>0</v>
      </c>
      <c r="I173">
        <v>8</v>
      </c>
      <c r="J173">
        <f t="shared" si="7"/>
        <v>45</v>
      </c>
      <c r="K173" t="s">
        <v>475</v>
      </c>
      <c r="U173" t="s">
        <v>476</v>
      </c>
      <c r="AD173" t="s">
        <v>473</v>
      </c>
    </row>
    <row r="174" spans="1:31" ht="12.75">
      <c r="A174" t="s">
        <v>478</v>
      </c>
      <c r="B174">
        <v>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35</v>
      </c>
      <c r="J174">
        <f t="shared" si="7"/>
        <v>43</v>
      </c>
      <c r="K174" t="s">
        <v>479</v>
      </c>
      <c r="U174" t="s">
        <v>480</v>
      </c>
      <c r="AE174" t="s">
        <v>477</v>
      </c>
    </row>
    <row r="175" spans="1:30" ht="12.75">
      <c r="A175" t="s">
        <v>482</v>
      </c>
      <c r="B175">
        <v>17</v>
      </c>
      <c r="C175">
        <v>0</v>
      </c>
      <c r="D175">
        <v>0</v>
      </c>
      <c r="E175">
        <v>3</v>
      </c>
      <c r="F175">
        <v>0</v>
      </c>
      <c r="G175">
        <v>0</v>
      </c>
      <c r="H175">
        <v>0</v>
      </c>
      <c r="I175">
        <v>0</v>
      </c>
      <c r="J175">
        <f t="shared" si="7"/>
        <v>20</v>
      </c>
      <c r="K175" t="s">
        <v>483</v>
      </c>
      <c r="U175" t="s">
        <v>484</v>
      </c>
      <c r="AD175" t="s">
        <v>481</v>
      </c>
    </row>
    <row r="176" spans="1:30" ht="12.75">
      <c r="A176" t="s">
        <v>486</v>
      </c>
      <c r="B176">
        <v>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f t="shared" si="7"/>
        <v>9</v>
      </c>
      <c r="L176" t="s">
        <v>488</v>
      </c>
      <c r="U176" t="s">
        <v>489</v>
      </c>
      <c r="AD176" t="s">
        <v>485</v>
      </c>
    </row>
    <row r="177" spans="1:30" ht="12.75">
      <c r="A177" t="s">
        <v>491</v>
      </c>
      <c r="B177">
        <v>2</v>
      </c>
      <c r="C177">
        <v>0</v>
      </c>
      <c r="D177">
        <v>6</v>
      </c>
      <c r="E177">
        <v>0</v>
      </c>
      <c r="F177">
        <v>0</v>
      </c>
      <c r="G177">
        <v>0</v>
      </c>
      <c r="H177">
        <v>0</v>
      </c>
      <c r="I177">
        <v>8</v>
      </c>
      <c r="J177">
        <f t="shared" si="7"/>
        <v>16</v>
      </c>
      <c r="L177" t="s">
        <v>492</v>
      </c>
      <c r="V177" t="s">
        <v>493</v>
      </c>
      <c r="AD177" t="s">
        <v>490</v>
      </c>
    </row>
    <row r="178" spans="1:30" ht="12.75">
      <c r="A178" t="s">
        <v>495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9</v>
      </c>
      <c r="J178">
        <f t="shared" si="7"/>
        <v>9</v>
      </c>
      <c r="L178" t="s">
        <v>496</v>
      </c>
      <c r="U178" t="s">
        <v>497</v>
      </c>
      <c r="AD178" t="s">
        <v>494</v>
      </c>
    </row>
    <row r="179" spans="1:30" ht="12.75">
      <c r="A179" t="s">
        <v>519</v>
      </c>
      <c r="B179">
        <v>17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5</v>
      </c>
      <c r="J179">
        <f t="shared" si="7"/>
        <v>22</v>
      </c>
      <c r="L179" t="s">
        <v>520</v>
      </c>
      <c r="U179" t="s">
        <v>521</v>
      </c>
      <c r="AD179" t="s">
        <v>518</v>
      </c>
    </row>
    <row r="180" spans="1:31" ht="12.75">
      <c r="A180" t="s">
        <v>523</v>
      </c>
      <c r="B180">
        <v>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f t="shared" si="7"/>
        <v>5</v>
      </c>
      <c r="K180" t="s">
        <v>524</v>
      </c>
      <c r="U180" t="s">
        <v>525</v>
      </c>
      <c r="AE180" t="s">
        <v>522</v>
      </c>
    </row>
    <row r="181" spans="1:31" ht="12.75">
      <c r="A181" t="s">
        <v>527</v>
      </c>
      <c r="B181">
        <v>3</v>
      </c>
      <c r="C181">
        <v>0</v>
      </c>
      <c r="D181">
        <v>7</v>
      </c>
      <c r="E181">
        <v>3</v>
      </c>
      <c r="F181">
        <v>0</v>
      </c>
      <c r="G181">
        <v>0</v>
      </c>
      <c r="H181">
        <v>0</v>
      </c>
      <c r="I181">
        <v>0</v>
      </c>
      <c r="J181">
        <f t="shared" si="7"/>
        <v>13</v>
      </c>
      <c r="K181" t="s">
        <v>528</v>
      </c>
      <c r="U181" t="s">
        <v>535</v>
      </c>
      <c r="AE181" t="s">
        <v>526</v>
      </c>
    </row>
    <row r="182" spans="1:31" ht="12.75">
      <c r="A182" t="s">
        <v>537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7</v>
      </c>
      <c r="H182">
        <v>0</v>
      </c>
      <c r="I182">
        <v>4</v>
      </c>
      <c r="J182">
        <f t="shared" si="7"/>
        <v>11</v>
      </c>
      <c r="K182" t="s">
        <v>538</v>
      </c>
      <c r="U182" t="s">
        <v>584</v>
      </c>
      <c r="AE182" t="s">
        <v>536</v>
      </c>
    </row>
    <row r="183" spans="1:31" ht="12.75">
      <c r="A183" t="s">
        <v>586</v>
      </c>
      <c r="B183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f aca="true" t="shared" si="8" ref="J183:J188">SUM(B183:I183)</f>
        <v>8</v>
      </c>
      <c r="K183" t="s">
        <v>587</v>
      </c>
      <c r="U183" t="s">
        <v>588</v>
      </c>
      <c r="AE183" t="s">
        <v>585</v>
      </c>
    </row>
    <row r="184" spans="1:31" ht="12.75">
      <c r="A184" t="s">
        <v>590</v>
      </c>
      <c r="B184">
        <v>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f t="shared" si="8"/>
        <v>6</v>
      </c>
      <c r="K184" t="s">
        <v>591</v>
      </c>
      <c r="U184" t="s">
        <v>592</v>
      </c>
      <c r="AE184" t="s">
        <v>589</v>
      </c>
    </row>
    <row r="185" spans="1:31" ht="12.75">
      <c r="A185" t="s">
        <v>594</v>
      </c>
      <c r="B185">
        <v>15</v>
      </c>
      <c r="C185">
        <v>0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f t="shared" si="8"/>
        <v>20</v>
      </c>
      <c r="K185" t="s">
        <v>595</v>
      </c>
      <c r="U185" t="s">
        <v>596</v>
      </c>
      <c r="AE185" t="s">
        <v>593</v>
      </c>
    </row>
    <row r="186" spans="1:31" ht="12.75">
      <c r="A186" t="s">
        <v>598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4</v>
      </c>
      <c r="H186">
        <v>0</v>
      </c>
      <c r="I186">
        <v>0</v>
      </c>
      <c r="J186">
        <f t="shared" si="8"/>
        <v>4</v>
      </c>
      <c r="K186" t="s">
        <v>599</v>
      </c>
      <c r="U186" t="s">
        <v>600</v>
      </c>
      <c r="AE186" t="s">
        <v>597</v>
      </c>
    </row>
    <row r="187" spans="1:31" ht="12.75">
      <c r="A187" t="s">
        <v>602</v>
      </c>
      <c r="B187">
        <v>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f t="shared" si="8"/>
        <v>5</v>
      </c>
      <c r="K187" t="s">
        <v>603</v>
      </c>
      <c r="U187" t="s">
        <v>604</v>
      </c>
      <c r="AE187" t="s">
        <v>601</v>
      </c>
    </row>
    <row r="188" spans="1:31" ht="12.75">
      <c r="A188" t="s">
        <v>606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7</v>
      </c>
      <c r="J188">
        <f t="shared" si="8"/>
        <v>7</v>
      </c>
      <c r="K188" t="s">
        <v>607</v>
      </c>
      <c r="U188" t="s">
        <v>608</v>
      </c>
      <c r="AE188" t="s">
        <v>605</v>
      </c>
    </row>
    <row r="189" spans="1:31" ht="12.75">
      <c r="A189" t="s">
        <v>1090</v>
      </c>
      <c r="B189">
        <f>SUM(B167:B188)</f>
        <v>182</v>
      </c>
      <c r="C189">
        <f aca="true" t="shared" si="9" ref="C189:I189">SUM(C167:C188)</f>
        <v>18</v>
      </c>
      <c r="D189">
        <f t="shared" si="9"/>
        <v>49</v>
      </c>
      <c r="E189">
        <f t="shared" si="9"/>
        <v>16</v>
      </c>
      <c r="F189">
        <f t="shared" si="9"/>
        <v>14</v>
      </c>
      <c r="G189">
        <f t="shared" si="9"/>
        <v>89</v>
      </c>
      <c r="H189">
        <f t="shared" si="9"/>
        <v>14</v>
      </c>
      <c r="I189">
        <f t="shared" si="9"/>
        <v>152</v>
      </c>
      <c r="J189">
        <f>SUM(J167:J188)</f>
        <v>534</v>
      </c>
      <c r="K189" t="s">
        <v>610</v>
      </c>
      <c r="U189" t="s">
        <v>611</v>
      </c>
      <c r="AE189" t="s">
        <v>609</v>
      </c>
    </row>
    <row r="190" spans="1:31" ht="12.75">
      <c r="A190" t="s">
        <v>1087</v>
      </c>
      <c r="B190" t="s">
        <v>351</v>
      </c>
      <c r="C190" t="s">
        <v>381</v>
      </c>
      <c r="D190" t="s">
        <v>382</v>
      </c>
      <c r="E190" t="s">
        <v>383</v>
      </c>
      <c r="F190" t="s">
        <v>384</v>
      </c>
      <c r="G190" t="s">
        <v>385</v>
      </c>
      <c r="H190" t="s">
        <v>386</v>
      </c>
      <c r="I190" t="s">
        <v>387</v>
      </c>
      <c r="J190" t="s">
        <v>1090</v>
      </c>
      <c r="K190" t="s">
        <v>613</v>
      </c>
      <c r="V190" t="s">
        <v>614</v>
      </c>
      <c r="AE190" t="s">
        <v>612</v>
      </c>
    </row>
    <row r="191" spans="9:31" ht="12.75">
      <c r="I191" t="s">
        <v>616</v>
      </c>
      <c r="L191" t="s">
        <v>617</v>
      </c>
      <c r="U191" t="s">
        <v>618</v>
      </c>
      <c r="AE191" t="s">
        <v>615</v>
      </c>
    </row>
    <row r="192" spans="1:31" ht="12.75">
      <c r="A192" t="s">
        <v>621</v>
      </c>
      <c r="K192" t="s">
        <v>622</v>
      </c>
      <c r="U192" t="s">
        <v>623</v>
      </c>
      <c r="AE192" t="s">
        <v>620</v>
      </c>
    </row>
    <row r="193" spans="1:30" ht="12.75">
      <c r="A193" t="s">
        <v>625</v>
      </c>
      <c r="K193" t="s">
        <v>626</v>
      </c>
      <c r="U193" t="s">
        <v>627</v>
      </c>
      <c r="AD193" t="s">
        <v>624</v>
      </c>
    </row>
    <row r="194" spans="1:30" ht="12.75">
      <c r="A194" t="s">
        <v>633</v>
      </c>
      <c r="L194" t="s">
        <v>634</v>
      </c>
      <c r="U194" t="s">
        <v>635</v>
      </c>
      <c r="AD194" t="s">
        <v>628</v>
      </c>
    </row>
    <row r="195" spans="1:30" ht="12.75">
      <c r="A195" t="s">
        <v>637</v>
      </c>
      <c r="K195" t="s">
        <v>638</v>
      </c>
      <c r="U195" t="s">
        <v>639</v>
      </c>
      <c r="AD195" t="s">
        <v>636</v>
      </c>
    </row>
    <row r="196" spans="1:31" ht="12.75">
      <c r="A196" t="s">
        <v>641</v>
      </c>
      <c r="L196" t="s">
        <v>642</v>
      </c>
      <c r="U196" t="s">
        <v>643</v>
      </c>
      <c r="AE196" t="s">
        <v>640</v>
      </c>
    </row>
    <row r="197" spans="12:30" ht="12.75">
      <c r="L197" t="s">
        <v>645</v>
      </c>
      <c r="V197" t="s">
        <v>646</v>
      </c>
      <c r="AD197" t="s">
        <v>644</v>
      </c>
    </row>
    <row r="206" spans="2:21" ht="12.75">
      <c r="B206" t="s">
        <v>275</v>
      </c>
      <c r="C206" t="s">
        <v>673</v>
      </c>
      <c r="D206" t="s">
        <v>360</v>
      </c>
      <c r="E206" t="s">
        <v>674</v>
      </c>
      <c r="G206">
        <v>12</v>
      </c>
      <c r="I206" t="s">
        <v>1522</v>
      </c>
      <c r="U206" t="s">
        <v>187</v>
      </c>
    </row>
    <row r="207" spans="2:21" ht="12.75">
      <c r="B207" t="s">
        <v>275</v>
      </c>
      <c r="C207" t="s">
        <v>675</v>
      </c>
      <c r="D207" t="s">
        <v>360</v>
      </c>
      <c r="E207" t="s">
        <v>674</v>
      </c>
      <c r="G207">
        <v>10</v>
      </c>
      <c r="I207" t="s">
        <v>1106</v>
      </c>
      <c r="U207" t="s">
        <v>195</v>
      </c>
    </row>
    <row r="208" spans="2:26" ht="12.75">
      <c r="B208" t="s">
        <v>275</v>
      </c>
      <c r="C208" t="s">
        <v>676</v>
      </c>
      <c r="D208" t="s">
        <v>360</v>
      </c>
      <c r="E208" t="s">
        <v>674</v>
      </c>
      <c r="G208">
        <v>12</v>
      </c>
      <c r="I208" t="s">
        <v>1522</v>
      </c>
      <c r="U208" t="s">
        <v>202</v>
      </c>
      <c r="Z208" t="s">
        <v>655</v>
      </c>
    </row>
    <row r="209" ht="12.75">
      <c r="U209" t="s">
        <v>205</v>
      </c>
    </row>
    <row r="210" ht="12.75">
      <c r="U210" t="s">
        <v>208</v>
      </c>
    </row>
    <row r="211" ht="12.75">
      <c r="U211" t="s">
        <v>222</v>
      </c>
    </row>
    <row r="212" ht="12.75">
      <c r="U212" t="s">
        <v>212</v>
      </c>
    </row>
    <row r="213" ht="12.75">
      <c r="U213" t="s">
        <v>237</v>
      </c>
    </row>
    <row r="214" ht="12.75">
      <c r="U214" t="s">
        <v>240</v>
      </c>
    </row>
    <row r="215" ht="12.75">
      <c r="U215" t="s">
        <v>245</v>
      </c>
    </row>
    <row r="216" ht="12.75">
      <c r="U216" t="s">
        <v>248</v>
      </c>
    </row>
    <row r="217" ht="12.75">
      <c r="U217" t="s">
        <v>255</v>
      </c>
    </row>
    <row r="218" ht="12.75">
      <c r="U218" t="s">
        <v>264</v>
      </c>
    </row>
    <row r="219" ht="12.75">
      <c r="U219" t="s">
        <v>267</v>
      </c>
    </row>
    <row r="220" ht="12.75">
      <c r="U220" t="s">
        <v>270</v>
      </c>
    </row>
    <row r="222" spans="4:8" ht="12.75">
      <c r="D222" t="s">
        <v>1085</v>
      </c>
      <c r="E222" t="s">
        <v>677</v>
      </c>
      <c r="F222" t="s">
        <v>1089</v>
      </c>
      <c r="G222" t="s">
        <v>1090</v>
      </c>
      <c r="H222" t="s">
        <v>1095</v>
      </c>
    </row>
    <row r="223" spans="1:8" ht="12.75">
      <c r="A223" t="s">
        <v>1901</v>
      </c>
      <c r="D223" t="e">
        <f>+AD48+AD49+AD50+#REF!+AD9+AD76</f>
        <v>#REF!</v>
      </c>
      <c r="E223">
        <f>+AE48+AE49+AE50+AD51+AE9+AE76</f>
        <v>36</v>
      </c>
      <c r="F223">
        <f>+AH48+AH49+AH50+AH51+AH9+AH76</f>
        <v>37</v>
      </c>
      <c r="G223" t="e">
        <f aca="true" t="shared" si="10" ref="G223:G233">+D223+E223+F223</f>
        <v>#REF!</v>
      </c>
      <c r="H223" t="s">
        <v>1902</v>
      </c>
    </row>
    <row r="224" spans="1:8" ht="12.75">
      <c r="A224" t="s">
        <v>1905</v>
      </c>
      <c r="D224" t="e">
        <f>+AD49+AD50+#REF!+AE52+AD10+AD77</f>
        <v>#REF!</v>
      </c>
      <c r="E224" t="e">
        <f>+AE49+AE50+AD51+#REF!+AE10+AE77</f>
        <v>#REF!</v>
      </c>
      <c r="F224">
        <f>+AH49+AH50+AH51+AH52+AH10+AH77</f>
        <v>29</v>
      </c>
      <c r="G224" t="e">
        <f t="shared" si="10"/>
        <v>#REF!</v>
      </c>
      <c r="H224" t="s">
        <v>678</v>
      </c>
    </row>
    <row r="225" spans="1:8" ht="12.75">
      <c r="A225" t="s">
        <v>6</v>
      </c>
      <c r="D225" t="e">
        <f>+AD50+#REF!+AE52+AE53+AD11+AD78</f>
        <v>#REF!</v>
      </c>
      <c r="E225" t="e">
        <f>+AE50+AD51+#REF!+#REF!+AE11+AE78</f>
        <v>#REF!</v>
      </c>
      <c r="F225">
        <f>+AH50+AH51+AH52+AH53+AH11+AH78</f>
        <v>55</v>
      </c>
      <c r="G225" t="e">
        <f t="shared" si="10"/>
        <v>#REF!</v>
      </c>
      <c r="H225" t="s">
        <v>681</v>
      </c>
    </row>
    <row r="226" spans="1:8" ht="12.75">
      <c r="A226" t="s">
        <v>10</v>
      </c>
      <c r="D226" t="e">
        <f>+#REF!+AE52+AE53+AE55+AD14+AD79</f>
        <v>#REF!</v>
      </c>
      <c r="E226" t="e">
        <f>+AD51+#REF!+#REF!+#REF!+AE14+AE79</f>
        <v>#REF!</v>
      </c>
      <c r="F226">
        <f>+AH51+AH52+AH53+AH55+AH14+AH79</f>
        <v>45</v>
      </c>
      <c r="G226" t="e">
        <f t="shared" si="10"/>
        <v>#REF!</v>
      </c>
      <c r="H226" t="s">
        <v>682</v>
      </c>
    </row>
    <row r="227" spans="1:8" ht="12.75">
      <c r="A227" t="s">
        <v>16</v>
      </c>
      <c r="D227">
        <f>+AE52+AE53+AE55+AE56+AD15+AD80</f>
        <v>813</v>
      </c>
      <c r="E227" t="e">
        <f>+#REF!+#REF!+#REF!+#REF!+AE15+AE80</f>
        <v>#REF!</v>
      </c>
      <c r="F227">
        <f>+AH52+AH53+AH55+AH56+AH15+AH80</f>
        <v>64</v>
      </c>
      <c r="G227" t="e">
        <f t="shared" si="10"/>
        <v>#REF!</v>
      </c>
      <c r="H227" t="s">
        <v>683</v>
      </c>
    </row>
    <row r="228" spans="1:8" ht="12.75">
      <c r="A228" t="s">
        <v>19</v>
      </c>
      <c r="D228">
        <f>+AE53+AE55+AE56+AD57+AD16+AD82</f>
        <v>1039</v>
      </c>
      <c r="E228" t="e">
        <f>+#REF!+#REF!+#REF!+AE57+AE16+AE82</f>
        <v>#REF!</v>
      </c>
      <c r="F228">
        <f>+AH53+AH55+AH56+AH57+AH16+AH82</f>
        <v>168</v>
      </c>
      <c r="G228" t="e">
        <f t="shared" si="10"/>
        <v>#REF!</v>
      </c>
      <c r="H228" t="s">
        <v>684</v>
      </c>
    </row>
    <row r="229" spans="1:8" ht="12.75">
      <c r="A229" t="s">
        <v>685</v>
      </c>
      <c r="D229">
        <f>+AE55+AE56+AD57+AD58+AD17+AD84</f>
        <v>766</v>
      </c>
      <c r="E229" t="e">
        <f>+#REF!+#REF!+AE57+AE58+AE17+AE84</f>
        <v>#REF!</v>
      </c>
      <c r="F229">
        <f>+AH55+AH56+AH57+AH58+AH17+AH84</f>
        <v>37</v>
      </c>
      <c r="G229" t="e">
        <f t="shared" si="10"/>
        <v>#REF!</v>
      </c>
      <c r="H229" t="s">
        <v>686</v>
      </c>
    </row>
    <row r="230" spans="1:8" ht="12.75">
      <c r="A230" t="s">
        <v>34</v>
      </c>
      <c r="D230">
        <f>+AE56+AD57+AD58+AD59+AD18+AD85</f>
        <v>322</v>
      </c>
      <c r="E230" t="e">
        <f>+#REF!+AE57+AE58+AE59+AE18+AE85</f>
        <v>#REF!</v>
      </c>
      <c r="F230">
        <f>+AH56+AH57+AH58+AH59+AH18+AH85</f>
        <v>86</v>
      </c>
      <c r="G230" t="e">
        <f t="shared" si="10"/>
        <v>#REF!</v>
      </c>
      <c r="H230" t="s">
        <v>35</v>
      </c>
    </row>
    <row r="231" spans="1:8" ht="12.75">
      <c r="A231" t="s">
        <v>64</v>
      </c>
      <c r="D231" t="e">
        <f>+AD57+AD58+AD59+AD60+AD19+#REF!</f>
        <v>#REF!</v>
      </c>
      <c r="E231" t="e">
        <f>+AE57+AE58+AE59+AE60+AE19+#REF!</f>
        <v>#REF!</v>
      </c>
      <c r="F231" t="e">
        <f>+AH57+AH58+AH59+AH60+AH19+#REF!</f>
        <v>#REF!</v>
      </c>
      <c r="G231" t="e">
        <f t="shared" si="10"/>
        <v>#REF!</v>
      </c>
      <c r="H231" t="s">
        <v>66</v>
      </c>
    </row>
    <row r="232" spans="1:8" ht="12.75">
      <c r="A232" t="s">
        <v>71</v>
      </c>
      <c r="D232" t="e">
        <f>+AD58+AD59+AD60+AD61+#REF!+#REF!</f>
        <v>#REF!</v>
      </c>
      <c r="E232" t="e">
        <f>+AE58+AE59+AE60+AE61+#REF!+#REF!</f>
        <v>#REF!</v>
      </c>
      <c r="F232" t="e">
        <f>+AH58+AH59+AH60+AH61+#REF!+#REF!</f>
        <v>#REF!</v>
      </c>
      <c r="G232" t="e">
        <f t="shared" si="10"/>
        <v>#REF!</v>
      </c>
      <c r="H232" t="s">
        <v>72</v>
      </c>
    </row>
    <row r="233" spans="1:7" ht="12.75">
      <c r="A233" t="s">
        <v>75</v>
      </c>
      <c r="D233" t="e">
        <f>SUM(D223:D232)</f>
        <v>#REF!</v>
      </c>
      <c r="E233" t="e">
        <f>SUM(E223:E232)</f>
        <v>#REF!</v>
      </c>
      <c r="F233" t="e">
        <f>SUM(F223:F232)</f>
        <v>#REF!</v>
      </c>
      <c r="G233" t="e">
        <f t="shared" si="10"/>
        <v>#REF!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33"/>
  <sheetViews>
    <sheetView workbookViewId="0" topLeftCell="F115">
      <selection activeCell="H120" sqref="H120"/>
    </sheetView>
  </sheetViews>
  <sheetFormatPr defaultColWidth="9.140625" defaultRowHeight="12.75"/>
  <cols>
    <col min="2" max="2" width="9.7109375" style="0" customWidth="1"/>
    <col min="5" max="5" width="10.7109375" style="0" customWidth="1"/>
    <col min="6" max="6" width="18.7109375" style="0" customWidth="1"/>
    <col min="7" max="7" width="6.7109375" style="0" customWidth="1"/>
    <col min="9" max="9" width="9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9" width="6.7109375" style="0" customWidth="1"/>
    <col min="20" max="20" width="18.7109375" style="0" customWidth="1"/>
    <col min="25" max="25" width="9.7109375" style="0" customWidth="1"/>
    <col min="30" max="35" width="6.7109375" style="0" customWidth="1"/>
  </cols>
  <sheetData>
    <row r="1" spans="1:36" ht="12.75">
      <c r="A1" t="s">
        <v>1066</v>
      </c>
      <c r="B1" t="s">
        <v>1067</v>
      </c>
      <c r="C1" t="s">
        <v>1068</v>
      </c>
      <c r="D1" t="s">
        <v>1069</v>
      </c>
      <c r="E1" t="s">
        <v>1070</v>
      </c>
      <c r="F1" t="s">
        <v>1071</v>
      </c>
      <c r="G1" t="s">
        <v>1072</v>
      </c>
      <c r="J1" t="s">
        <v>1073</v>
      </c>
      <c r="L1" t="s">
        <v>1074</v>
      </c>
      <c r="N1" t="s">
        <v>1075</v>
      </c>
      <c r="P1" t="s">
        <v>1076</v>
      </c>
      <c r="U1" t="s">
        <v>1077</v>
      </c>
      <c r="V1" t="s">
        <v>1078</v>
      </c>
      <c r="W1" t="s">
        <v>1079</v>
      </c>
      <c r="X1" t="s">
        <v>1080</v>
      </c>
      <c r="Y1" t="s">
        <v>1081</v>
      </c>
      <c r="Z1" t="s">
        <v>1082</v>
      </c>
      <c r="AA1" t="s">
        <v>1083</v>
      </c>
      <c r="AC1" t="s">
        <v>1084</v>
      </c>
      <c r="AD1" t="s">
        <v>1085</v>
      </c>
      <c r="AE1" t="s">
        <v>1086</v>
      </c>
      <c r="AF1" t="s">
        <v>1087</v>
      </c>
      <c r="AG1" t="s">
        <v>1088</v>
      </c>
      <c r="AH1" t="s">
        <v>1089</v>
      </c>
      <c r="AI1" t="s">
        <v>1090</v>
      </c>
      <c r="AJ1" t="s">
        <v>1082</v>
      </c>
    </row>
    <row r="2" spans="1:36" ht="12.75">
      <c r="A2" t="s">
        <v>1091</v>
      </c>
      <c r="E2" t="s">
        <v>1092</v>
      </c>
      <c r="G2" t="s">
        <v>1093</v>
      </c>
      <c r="H2" t="s">
        <v>1094</v>
      </c>
      <c r="I2" t="s">
        <v>1095</v>
      </c>
      <c r="J2" t="s">
        <v>1096</v>
      </c>
      <c r="K2" t="s">
        <v>1084</v>
      </c>
      <c r="L2" t="s">
        <v>1096</v>
      </c>
      <c r="M2" t="s">
        <v>1084</v>
      </c>
      <c r="N2" t="s">
        <v>1096</v>
      </c>
      <c r="O2" t="s">
        <v>1084</v>
      </c>
      <c r="P2" t="s">
        <v>1093</v>
      </c>
      <c r="Q2" t="s">
        <v>1094</v>
      </c>
      <c r="R2" t="s">
        <v>1097</v>
      </c>
      <c r="S2" t="s">
        <v>1098</v>
      </c>
      <c r="T2" t="s">
        <v>1095</v>
      </c>
      <c r="AC2" t="s">
        <v>1099</v>
      </c>
      <c r="AD2">
        <v>0</v>
      </c>
      <c r="AE2">
        <v>0</v>
      </c>
      <c r="AF2">
        <f>+G189</f>
        <v>89</v>
      </c>
      <c r="AG2">
        <v>0</v>
      </c>
      <c r="AH2">
        <v>0</v>
      </c>
      <c r="AI2">
        <f aca="true" t="shared" si="0" ref="AI2:AI17">+AD2+AE2+AF2+AG2+AH2</f>
        <v>89</v>
      </c>
      <c r="AJ2" t="s">
        <v>1100</v>
      </c>
    </row>
    <row r="3" spans="1:36" ht="12.75">
      <c r="A3" t="s">
        <v>1101</v>
      </c>
      <c r="B3" t="s">
        <v>1101</v>
      </c>
      <c r="C3" t="s">
        <v>1101</v>
      </c>
      <c r="D3" t="s">
        <v>1102</v>
      </c>
      <c r="E3" t="s">
        <v>1103</v>
      </c>
      <c r="F3" t="s">
        <v>1104</v>
      </c>
      <c r="G3">
        <v>10</v>
      </c>
      <c r="H3">
        <v>0</v>
      </c>
      <c r="I3" t="s">
        <v>656</v>
      </c>
      <c r="J3">
        <v>10</v>
      </c>
      <c r="K3" t="s">
        <v>656</v>
      </c>
      <c r="L3">
        <v>5</v>
      </c>
      <c r="M3" t="s">
        <v>656</v>
      </c>
      <c r="N3">
        <v>0</v>
      </c>
      <c r="P3">
        <v>4</v>
      </c>
      <c r="Q3">
        <v>4</v>
      </c>
      <c r="R3">
        <v>4</v>
      </c>
      <c r="S3">
        <v>34</v>
      </c>
      <c r="T3" t="s">
        <v>1107</v>
      </c>
      <c r="U3" t="s">
        <v>1108</v>
      </c>
      <c r="V3" t="s">
        <v>1109</v>
      </c>
      <c r="W3" t="s">
        <v>1110</v>
      </c>
      <c r="X3" t="s">
        <v>1111</v>
      </c>
      <c r="Y3" t="s">
        <v>1112</v>
      </c>
      <c r="AC3" t="s">
        <v>1113</v>
      </c>
      <c r="AD3">
        <v>0</v>
      </c>
      <c r="AE3">
        <v>0</v>
      </c>
      <c r="AF3">
        <v>0</v>
      </c>
      <c r="AG3">
        <v>30</v>
      </c>
      <c r="AH3">
        <v>0</v>
      </c>
      <c r="AI3">
        <f t="shared" si="0"/>
        <v>30</v>
      </c>
      <c r="AJ3" t="s">
        <v>1114</v>
      </c>
    </row>
    <row r="4" spans="1:36" ht="12.75">
      <c r="A4" t="s">
        <v>1101</v>
      </c>
      <c r="B4" t="s">
        <v>1101</v>
      </c>
      <c r="C4" t="s">
        <v>1115</v>
      </c>
      <c r="D4" t="s">
        <v>1102</v>
      </c>
      <c r="E4" t="s">
        <v>1103</v>
      </c>
      <c r="F4" t="s">
        <v>1104</v>
      </c>
      <c r="G4">
        <v>10</v>
      </c>
      <c r="H4">
        <v>0</v>
      </c>
      <c r="I4" t="s">
        <v>1116</v>
      </c>
      <c r="J4">
        <v>10</v>
      </c>
      <c r="K4" t="s">
        <v>1116</v>
      </c>
      <c r="L4">
        <v>5</v>
      </c>
      <c r="M4" t="s">
        <v>1116</v>
      </c>
      <c r="N4">
        <v>0</v>
      </c>
      <c r="P4">
        <v>4</v>
      </c>
      <c r="Q4">
        <v>4</v>
      </c>
      <c r="R4">
        <v>4</v>
      </c>
      <c r="S4">
        <v>0</v>
      </c>
      <c r="T4" t="s">
        <v>1117</v>
      </c>
      <c r="U4" t="s">
        <v>1118</v>
      </c>
      <c r="V4" t="s">
        <v>1109</v>
      </c>
      <c r="W4" t="s">
        <v>1110</v>
      </c>
      <c r="X4" t="s">
        <v>1111</v>
      </c>
      <c r="Y4" t="s">
        <v>1112</v>
      </c>
      <c r="Z4" t="s">
        <v>1119</v>
      </c>
      <c r="AC4" t="s">
        <v>1120</v>
      </c>
      <c r="AD4">
        <v>0</v>
      </c>
      <c r="AE4">
        <f>+Q95</f>
        <v>2</v>
      </c>
      <c r="AF4">
        <v>0</v>
      </c>
      <c r="AG4">
        <v>0</v>
      </c>
      <c r="AH4">
        <v>6</v>
      </c>
      <c r="AI4">
        <f t="shared" si="0"/>
        <v>8</v>
      </c>
      <c r="AJ4" t="s">
        <v>1121</v>
      </c>
    </row>
    <row r="5" spans="1:36" ht="12.75">
      <c r="A5" t="s">
        <v>1101</v>
      </c>
      <c r="B5" t="s">
        <v>1101</v>
      </c>
      <c r="C5" t="s">
        <v>1122</v>
      </c>
      <c r="D5" t="s">
        <v>1102</v>
      </c>
      <c r="E5" t="s">
        <v>1103</v>
      </c>
      <c r="F5" t="s">
        <v>1104</v>
      </c>
      <c r="G5">
        <v>12</v>
      </c>
      <c r="H5">
        <v>0</v>
      </c>
      <c r="I5" t="s">
        <v>1123</v>
      </c>
      <c r="J5">
        <v>12</v>
      </c>
      <c r="K5" t="s">
        <v>1123</v>
      </c>
      <c r="L5">
        <v>8</v>
      </c>
      <c r="M5" t="s">
        <v>1123</v>
      </c>
      <c r="N5">
        <v>0</v>
      </c>
      <c r="P5">
        <v>0</v>
      </c>
      <c r="Q5">
        <v>0</v>
      </c>
      <c r="R5">
        <v>0</v>
      </c>
      <c r="S5">
        <v>0</v>
      </c>
      <c r="U5" t="s">
        <v>1124</v>
      </c>
      <c r="V5" t="s">
        <v>1109</v>
      </c>
      <c r="W5" t="s">
        <v>1110</v>
      </c>
      <c r="X5" t="s">
        <v>1111</v>
      </c>
      <c r="Y5" t="s">
        <v>1112</v>
      </c>
      <c r="Z5" t="s">
        <v>1125</v>
      </c>
      <c r="AC5" t="s">
        <v>1126</v>
      </c>
      <c r="AD5">
        <f>+J157</f>
        <v>6</v>
      </c>
      <c r="AE5">
        <v>0</v>
      </c>
      <c r="AF5">
        <v>0</v>
      </c>
      <c r="AG5">
        <v>0</v>
      </c>
      <c r="AH5">
        <v>0</v>
      </c>
      <c r="AI5">
        <f t="shared" si="0"/>
        <v>6</v>
      </c>
      <c r="AJ5" t="s">
        <v>1127</v>
      </c>
    </row>
    <row r="6" spans="1:36" ht="12.75">
      <c r="A6" t="s">
        <v>1128</v>
      </c>
      <c r="B6" t="s">
        <v>1129</v>
      </c>
      <c r="C6" t="s">
        <v>1130</v>
      </c>
      <c r="D6" t="s">
        <v>1102</v>
      </c>
      <c r="E6" t="s">
        <v>1131</v>
      </c>
      <c r="F6" t="s">
        <v>1132</v>
      </c>
      <c r="G6">
        <v>10</v>
      </c>
      <c r="H6">
        <v>0</v>
      </c>
      <c r="I6" t="s">
        <v>1133</v>
      </c>
      <c r="J6">
        <v>10</v>
      </c>
      <c r="K6" t="s">
        <v>1133</v>
      </c>
      <c r="L6">
        <v>5</v>
      </c>
      <c r="M6" t="s">
        <v>1133</v>
      </c>
      <c r="N6">
        <v>0</v>
      </c>
      <c r="P6">
        <v>4</v>
      </c>
      <c r="Q6">
        <v>20</v>
      </c>
      <c r="R6">
        <v>8</v>
      </c>
      <c r="S6">
        <v>8</v>
      </c>
      <c r="T6" t="s">
        <v>1134</v>
      </c>
      <c r="U6" t="s">
        <v>1135</v>
      </c>
      <c r="V6" t="s">
        <v>1136</v>
      </c>
      <c r="W6" t="s">
        <v>1137</v>
      </c>
      <c r="X6" t="s">
        <v>1111</v>
      </c>
      <c r="Y6" t="s">
        <v>1112</v>
      </c>
      <c r="Z6" t="s">
        <v>1138</v>
      </c>
      <c r="AC6" t="s">
        <v>1139</v>
      </c>
      <c r="AD6">
        <f>+G158</f>
        <v>6</v>
      </c>
      <c r="AE6">
        <v>0</v>
      </c>
      <c r="AF6">
        <f>+B189</f>
        <v>182</v>
      </c>
      <c r="AG6">
        <v>0</v>
      </c>
      <c r="AH6">
        <v>0</v>
      </c>
      <c r="AI6">
        <f t="shared" si="0"/>
        <v>188</v>
      </c>
      <c r="AJ6" t="s">
        <v>1140</v>
      </c>
    </row>
    <row r="7" spans="1:36" ht="12.75">
      <c r="A7" t="s">
        <v>1128</v>
      </c>
      <c r="B7" t="s">
        <v>1129</v>
      </c>
      <c r="C7" t="s">
        <v>1141</v>
      </c>
      <c r="D7" t="s">
        <v>1102</v>
      </c>
      <c r="E7" t="s">
        <v>1131</v>
      </c>
      <c r="F7" t="s">
        <v>1142</v>
      </c>
      <c r="G7">
        <v>10</v>
      </c>
      <c r="H7">
        <v>0</v>
      </c>
      <c r="I7" t="s">
        <v>1116</v>
      </c>
      <c r="J7">
        <v>10</v>
      </c>
      <c r="K7" t="s">
        <v>1116</v>
      </c>
      <c r="L7">
        <v>5</v>
      </c>
      <c r="M7" t="s">
        <v>1116</v>
      </c>
      <c r="N7">
        <v>0</v>
      </c>
      <c r="P7">
        <v>0</v>
      </c>
      <c r="Q7">
        <v>0</v>
      </c>
      <c r="R7">
        <v>0</v>
      </c>
      <c r="S7">
        <v>0</v>
      </c>
      <c r="U7" t="s">
        <v>1143</v>
      </c>
      <c r="V7" t="s">
        <v>1142</v>
      </c>
      <c r="W7" t="s">
        <v>1142</v>
      </c>
      <c r="X7" t="s">
        <v>1142</v>
      </c>
      <c r="Y7" t="s">
        <v>1144</v>
      </c>
      <c r="Z7" t="s">
        <v>1145</v>
      </c>
      <c r="AC7" t="s">
        <v>1146</v>
      </c>
      <c r="AD7">
        <v>0</v>
      </c>
      <c r="AE7">
        <v>0</v>
      </c>
      <c r="AF7">
        <f>+C189</f>
        <v>18</v>
      </c>
      <c r="AG7">
        <v>0</v>
      </c>
      <c r="AH7">
        <v>0</v>
      </c>
      <c r="AI7">
        <f t="shared" si="0"/>
        <v>18</v>
      </c>
      <c r="AJ7" t="s">
        <v>1147</v>
      </c>
    </row>
    <row r="8" spans="1:36" ht="12.75">
      <c r="A8" t="s">
        <v>1128</v>
      </c>
      <c r="B8" t="s">
        <v>1129</v>
      </c>
      <c r="C8" t="s">
        <v>1148</v>
      </c>
      <c r="D8" t="s">
        <v>1102</v>
      </c>
      <c r="E8" t="s">
        <v>1131</v>
      </c>
      <c r="F8" t="s">
        <v>1132</v>
      </c>
      <c r="G8">
        <v>10</v>
      </c>
      <c r="H8">
        <v>0</v>
      </c>
      <c r="I8" t="s">
        <v>1106</v>
      </c>
      <c r="J8">
        <v>10</v>
      </c>
      <c r="K8" t="s">
        <v>1106</v>
      </c>
      <c r="L8">
        <v>5</v>
      </c>
      <c r="M8" t="s">
        <v>1106</v>
      </c>
      <c r="N8">
        <v>0</v>
      </c>
      <c r="P8">
        <v>0</v>
      </c>
      <c r="Q8">
        <v>0</v>
      </c>
      <c r="R8">
        <v>0</v>
      </c>
      <c r="S8">
        <v>0</v>
      </c>
      <c r="U8" t="s">
        <v>1149</v>
      </c>
      <c r="V8" t="s">
        <v>1136</v>
      </c>
      <c r="W8" t="s">
        <v>1137</v>
      </c>
      <c r="X8" t="s">
        <v>1111</v>
      </c>
      <c r="Y8" t="s">
        <v>1112</v>
      </c>
      <c r="Z8" t="s">
        <v>1150</v>
      </c>
      <c r="AC8" t="s">
        <v>1151</v>
      </c>
      <c r="AD8">
        <v>0</v>
      </c>
      <c r="AE8">
        <v>0</v>
      </c>
      <c r="AF8">
        <f>+D189</f>
        <v>49</v>
      </c>
      <c r="AG8">
        <v>0</v>
      </c>
      <c r="AH8">
        <v>0</v>
      </c>
      <c r="AI8">
        <f t="shared" si="0"/>
        <v>49</v>
      </c>
      <c r="AJ8" t="s">
        <v>1147</v>
      </c>
    </row>
    <row r="9" spans="1:36" ht="12.75">
      <c r="A9" t="s">
        <v>1152</v>
      </c>
      <c r="B9" t="s">
        <v>1153</v>
      </c>
      <c r="C9" t="s">
        <v>1128</v>
      </c>
      <c r="D9" t="s">
        <v>1102</v>
      </c>
      <c r="E9" t="s">
        <v>1154</v>
      </c>
      <c r="F9" t="s">
        <v>1155</v>
      </c>
      <c r="G9">
        <v>10</v>
      </c>
      <c r="H9">
        <v>0</v>
      </c>
      <c r="I9" t="s">
        <v>1133</v>
      </c>
      <c r="J9">
        <v>10</v>
      </c>
      <c r="K9" t="s">
        <v>1133</v>
      </c>
      <c r="L9">
        <v>5</v>
      </c>
      <c r="M9" t="s">
        <v>1133</v>
      </c>
      <c r="N9">
        <v>0</v>
      </c>
      <c r="P9">
        <v>3</v>
      </c>
      <c r="Q9">
        <v>4</v>
      </c>
      <c r="R9">
        <v>4</v>
      </c>
      <c r="S9">
        <v>16</v>
      </c>
      <c r="T9" t="s">
        <v>1156</v>
      </c>
      <c r="U9" t="s">
        <v>1157</v>
      </c>
      <c r="V9" t="s">
        <v>1158</v>
      </c>
      <c r="W9" t="s">
        <v>1159</v>
      </c>
      <c r="X9" t="s">
        <v>1111</v>
      </c>
      <c r="Y9" t="s">
        <v>1160</v>
      </c>
      <c r="Z9" t="s">
        <v>1161</v>
      </c>
      <c r="AA9" t="s">
        <v>1162</v>
      </c>
      <c r="AC9" t="s">
        <v>1163</v>
      </c>
      <c r="AD9">
        <v>0</v>
      </c>
      <c r="AE9">
        <v>0</v>
      </c>
      <c r="AF9">
        <f>+E189</f>
        <v>16</v>
      </c>
      <c r="AG9">
        <v>0</v>
      </c>
      <c r="AH9">
        <v>0</v>
      </c>
      <c r="AI9">
        <f t="shared" si="0"/>
        <v>16</v>
      </c>
      <c r="AJ9" t="s">
        <v>1147</v>
      </c>
    </row>
    <row r="10" spans="1:36" ht="12.75">
      <c r="A10" t="s">
        <v>1152</v>
      </c>
      <c r="B10" t="s">
        <v>1153</v>
      </c>
      <c r="C10" t="s">
        <v>1152</v>
      </c>
      <c r="D10" t="s">
        <v>1102</v>
      </c>
      <c r="E10" t="s">
        <v>1154</v>
      </c>
      <c r="F10" t="s">
        <v>1164</v>
      </c>
      <c r="G10">
        <v>12</v>
      </c>
      <c r="H10">
        <v>2</v>
      </c>
      <c r="I10" t="s">
        <v>1165</v>
      </c>
      <c r="J10">
        <v>12</v>
      </c>
      <c r="K10" t="s">
        <v>1166</v>
      </c>
      <c r="L10">
        <v>12</v>
      </c>
      <c r="M10" t="s">
        <v>1166</v>
      </c>
      <c r="N10">
        <v>0</v>
      </c>
      <c r="P10">
        <v>4</v>
      </c>
      <c r="Q10">
        <v>8</v>
      </c>
      <c r="R10">
        <v>0</v>
      </c>
      <c r="S10">
        <v>0</v>
      </c>
      <c r="T10" t="s">
        <v>1167</v>
      </c>
      <c r="U10" t="s">
        <v>1168</v>
      </c>
      <c r="V10" t="s">
        <v>1169</v>
      </c>
      <c r="W10" t="s">
        <v>1170</v>
      </c>
      <c r="X10" t="s">
        <v>1111</v>
      </c>
      <c r="Y10" t="s">
        <v>1171</v>
      </c>
      <c r="AC10" t="s">
        <v>1172</v>
      </c>
      <c r="AD10">
        <v>0</v>
      </c>
      <c r="AE10">
        <v>0</v>
      </c>
      <c r="AF10">
        <f>+F189</f>
        <v>14</v>
      </c>
      <c r="AG10">
        <v>0</v>
      </c>
      <c r="AH10">
        <v>0</v>
      </c>
      <c r="AI10">
        <f t="shared" si="0"/>
        <v>14</v>
      </c>
      <c r="AJ10" t="s">
        <v>1147</v>
      </c>
    </row>
    <row r="11" spans="1:36" ht="12.75">
      <c r="A11" t="s">
        <v>1152</v>
      </c>
      <c r="B11" t="s">
        <v>1153</v>
      </c>
      <c r="C11" t="s">
        <v>1173</v>
      </c>
      <c r="D11" t="s">
        <v>1102</v>
      </c>
      <c r="E11" t="s">
        <v>1154</v>
      </c>
      <c r="F11" t="s">
        <v>1155</v>
      </c>
      <c r="G11">
        <v>10</v>
      </c>
      <c r="H11">
        <v>0</v>
      </c>
      <c r="I11" t="s">
        <v>1106</v>
      </c>
      <c r="J11">
        <v>10</v>
      </c>
      <c r="K11" t="s">
        <v>1106</v>
      </c>
      <c r="L11">
        <v>5</v>
      </c>
      <c r="M11" t="s">
        <v>1106</v>
      </c>
      <c r="N11">
        <v>0</v>
      </c>
      <c r="P11">
        <v>0</v>
      </c>
      <c r="Q11">
        <v>0</v>
      </c>
      <c r="R11">
        <v>0</v>
      </c>
      <c r="S11">
        <v>0</v>
      </c>
      <c r="U11" t="s">
        <v>1174</v>
      </c>
      <c r="V11" t="s">
        <v>1158</v>
      </c>
      <c r="W11" t="s">
        <v>1159</v>
      </c>
      <c r="X11" t="s">
        <v>1111</v>
      </c>
      <c r="Y11" t="s">
        <v>1160</v>
      </c>
      <c r="Z11" t="s">
        <v>1161</v>
      </c>
      <c r="AA11" t="s">
        <v>1162</v>
      </c>
      <c r="AC11" t="s">
        <v>1175</v>
      </c>
      <c r="AD11">
        <v>0</v>
      </c>
      <c r="AE11">
        <v>0</v>
      </c>
      <c r="AF11">
        <f>+H189</f>
        <v>14</v>
      </c>
      <c r="AG11">
        <v>0</v>
      </c>
      <c r="AH11">
        <v>0</v>
      </c>
      <c r="AI11">
        <f t="shared" si="0"/>
        <v>14</v>
      </c>
      <c r="AJ11" t="s">
        <v>1176</v>
      </c>
    </row>
    <row r="12" spans="1:36" ht="12.75">
      <c r="A12" t="s">
        <v>1101</v>
      </c>
      <c r="B12" t="s">
        <v>1177</v>
      </c>
      <c r="C12" t="s">
        <v>1178</v>
      </c>
      <c r="D12" t="s">
        <v>1102</v>
      </c>
      <c r="E12" t="s">
        <v>1103</v>
      </c>
      <c r="F12" t="s">
        <v>1179</v>
      </c>
      <c r="G12">
        <v>10</v>
      </c>
      <c r="H12">
        <v>0</v>
      </c>
      <c r="I12" t="s">
        <v>1116</v>
      </c>
      <c r="J12">
        <v>10</v>
      </c>
      <c r="K12" t="s">
        <v>1116</v>
      </c>
      <c r="L12">
        <v>5</v>
      </c>
      <c r="M12" t="s">
        <v>1116</v>
      </c>
      <c r="N12">
        <v>0</v>
      </c>
      <c r="P12">
        <v>4</v>
      </c>
      <c r="Q12">
        <v>8</v>
      </c>
      <c r="R12">
        <v>24</v>
      </c>
      <c r="S12">
        <v>1</v>
      </c>
      <c r="T12" t="s">
        <v>1180</v>
      </c>
      <c r="U12" t="s">
        <v>1181</v>
      </c>
      <c r="V12" t="s">
        <v>1182</v>
      </c>
      <c r="W12" t="s">
        <v>1183</v>
      </c>
      <c r="X12" t="s">
        <v>1111</v>
      </c>
      <c r="Y12" t="s">
        <v>1112</v>
      </c>
      <c r="Z12" t="s">
        <v>1184</v>
      </c>
      <c r="AC12" t="s">
        <v>1185</v>
      </c>
      <c r="AD12">
        <f>+L157</f>
        <v>4</v>
      </c>
      <c r="AE12">
        <v>0</v>
      </c>
      <c r="AF12">
        <v>0</v>
      </c>
      <c r="AG12">
        <v>0</v>
      </c>
      <c r="AH12">
        <v>0</v>
      </c>
      <c r="AI12">
        <f t="shared" si="0"/>
        <v>4</v>
      </c>
      <c r="AJ12" t="s">
        <v>1127</v>
      </c>
    </row>
    <row r="13" spans="1:36" ht="12.75">
      <c r="A13" t="s">
        <v>1101</v>
      </c>
      <c r="B13" t="s">
        <v>1177</v>
      </c>
      <c r="C13" t="s">
        <v>1186</v>
      </c>
      <c r="D13" t="s">
        <v>1102</v>
      </c>
      <c r="E13" t="s">
        <v>1103</v>
      </c>
      <c r="F13" t="s">
        <v>1179</v>
      </c>
      <c r="G13">
        <v>12</v>
      </c>
      <c r="H13">
        <v>12</v>
      </c>
      <c r="I13" t="s">
        <v>1282</v>
      </c>
      <c r="J13">
        <v>12</v>
      </c>
      <c r="K13" t="s">
        <v>1283</v>
      </c>
      <c r="L13">
        <v>12</v>
      </c>
      <c r="M13" t="s">
        <v>1283</v>
      </c>
      <c r="N13">
        <v>0</v>
      </c>
      <c r="P13">
        <v>0</v>
      </c>
      <c r="Q13">
        <v>0</v>
      </c>
      <c r="R13">
        <v>0</v>
      </c>
      <c r="S13">
        <v>0</v>
      </c>
      <c r="U13" t="s">
        <v>1189</v>
      </c>
      <c r="V13" t="s">
        <v>1182</v>
      </c>
      <c r="W13" t="s">
        <v>1183</v>
      </c>
      <c r="X13" t="s">
        <v>1111</v>
      </c>
      <c r="Y13" t="s">
        <v>1112</v>
      </c>
      <c r="Z13" t="s">
        <v>1190</v>
      </c>
      <c r="AC13" t="s">
        <v>1191</v>
      </c>
      <c r="AD13">
        <v>40</v>
      </c>
      <c r="AE13">
        <f>+S3+Q6+S9+Q10+R12+R15+R18+Q24+Q29+Q30+Q31+Q32+Q36+P39+R42+Q43+Q45+Q48+R54+S57+R68+Q72+Q74+Q75+Q78+S84+Q89+S90+P93+Q96+Q99+R103+Q104+Q107+Q113+Q117+Q118+Q120+Q127+SUM(P142:P147)+Q19+Q22+Q26+Q35+Q46+Q51+Q55+Q64+Q67+Q73+Q87+Q115+Q130+SUM(P131:P141)+P149+P150+P151+P153+P154+P155+P160-40</f>
        <v>1662</v>
      </c>
      <c r="AF13">
        <v>0</v>
      </c>
      <c r="AG13">
        <v>0</v>
      </c>
      <c r="AH13">
        <v>152</v>
      </c>
      <c r="AI13">
        <f t="shared" si="0"/>
        <v>1854</v>
      </c>
      <c r="AJ13" t="s">
        <v>1192</v>
      </c>
    </row>
    <row r="14" spans="1:36" ht="12.75">
      <c r="A14" t="s">
        <v>1101</v>
      </c>
      <c r="B14" t="s">
        <v>1177</v>
      </c>
      <c r="C14" t="s">
        <v>1193</v>
      </c>
      <c r="D14" t="s">
        <v>1102</v>
      </c>
      <c r="E14" t="s">
        <v>1103</v>
      </c>
      <c r="F14" t="s">
        <v>1179</v>
      </c>
      <c r="G14">
        <v>12</v>
      </c>
      <c r="H14">
        <v>0</v>
      </c>
      <c r="I14" t="s">
        <v>1194</v>
      </c>
      <c r="J14">
        <v>12</v>
      </c>
      <c r="K14" t="s">
        <v>1194</v>
      </c>
      <c r="L14">
        <v>8</v>
      </c>
      <c r="M14" t="s">
        <v>1194</v>
      </c>
      <c r="N14">
        <v>0</v>
      </c>
      <c r="P14">
        <v>0</v>
      </c>
      <c r="Q14">
        <v>0</v>
      </c>
      <c r="R14">
        <v>0</v>
      </c>
      <c r="S14">
        <v>0</v>
      </c>
      <c r="U14" t="s">
        <v>1195</v>
      </c>
      <c r="V14" t="s">
        <v>1182</v>
      </c>
      <c r="W14" t="s">
        <v>1183</v>
      </c>
      <c r="X14" t="s">
        <v>1111</v>
      </c>
      <c r="Y14" t="s">
        <v>1112</v>
      </c>
      <c r="Z14" t="s">
        <v>1125</v>
      </c>
      <c r="AC14" t="s">
        <v>1196</v>
      </c>
      <c r="AD14">
        <v>0</v>
      </c>
      <c r="AE14">
        <f>+L142</f>
        <v>10</v>
      </c>
      <c r="AF14">
        <v>0</v>
      </c>
      <c r="AG14">
        <v>0</v>
      </c>
      <c r="AH14">
        <v>0</v>
      </c>
      <c r="AI14">
        <f t="shared" si="0"/>
        <v>10</v>
      </c>
      <c r="AJ14" t="s">
        <v>1197</v>
      </c>
    </row>
    <row r="15" spans="1:36" ht="12.75">
      <c r="A15" t="s">
        <v>1152</v>
      </c>
      <c r="B15" t="s">
        <v>1141</v>
      </c>
      <c r="C15" t="s">
        <v>1198</v>
      </c>
      <c r="D15" t="s">
        <v>1199</v>
      </c>
      <c r="E15" t="s">
        <v>1200</v>
      </c>
      <c r="F15" t="s">
        <v>1201</v>
      </c>
      <c r="G15">
        <v>10</v>
      </c>
      <c r="H15">
        <v>5</v>
      </c>
      <c r="I15" t="s">
        <v>1202</v>
      </c>
      <c r="J15">
        <v>10</v>
      </c>
      <c r="K15" t="s">
        <v>1203</v>
      </c>
      <c r="L15">
        <v>10</v>
      </c>
      <c r="M15" t="s">
        <v>1203</v>
      </c>
      <c r="N15">
        <v>0</v>
      </c>
      <c r="P15">
        <v>12</v>
      </c>
      <c r="Q15">
        <v>12</v>
      </c>
      <c r="R15">
        <v>24</v>
      </c>
      <c r="S15">
        <v>1</v>
      </c>
      <c r="T15" t="s">
        <v>1204</v>
      </c>
      <c r="U15" t="s">
        <v>1205</v>
      </c>
      <c r="V15" t="s">
        <v>1206</v>
      </c>
      <c r="W15" t="s">
        <v>1207</v>
      </c>
      <c r="X15" t="s">
        <v>1142</v>
      </c>
      <c r="Y15" t="s">
        <v>1112</v>
      </c>
      <c r="AC15" t="s">
        <v>1208</v>
      </c>
      <c r="AD15">
        <f>+G47+J47</f>
        <v>20</v>
      </c>
      <c r="AE15">
        <f>J142+J35</f>
        <v>20</v>
      </c>
      <c r="AF15">
        <v>0</v>
      </c>
      <c r="AG15">
        <v>0</v>
      </c>
      <c r="AH15">
        <f>+L47</f>
        <v>5</v>
      </c>
      <c r="AI15">
        <f t="shared" si="0"/>
        <v>45</v>
      </c>
      <c r="AJ15" t="s">
        <v>1209</v>
      </c>
    </row>
    <row r="16" spans="1:36" ht="12.75">
      <c r="A16" t="s">
        <v>1152</v>
      </c>
      <c r="B16" t="s">
        <v>1141</v>
      </c>
      <c r="C16" t="s">
        <v>1228</v>
      </c>
      <c r="D16" t="s">
        <v>1199</v>
      </c>
      <c r="E16" t="s">
        <v>1200</v>
      </c>
      <c r="F16" t="s">
        <v>1201</v>
      </c>
      <c r="G16">
        <v>10</v>
      </c>
      <c r="H16">
        <v>5</v>
      </c>
      <c r="I16" t="s">
        <v>1229</v>
      </c>
      <c r="J16">
        <v>10</v>
      </c>
      <c r="K16" t="s">
        <v>1229</v>
      </c>
      <c r="L16">
        <v>10</v>
      </c>
      <c r="M16" t="s">
        <v>1229</v>
      </c>
      <c r="N16">
        <v>0</v>
      </c>
      <c r="P16">
        <v>0</v>
      </c>
      <c r="Q16">
        <v>0</v>
      </c>
      <c r="R16">
        <v>0</v>
      </c>
      <c r="S16">
        <v>0</v>
      </c>
      <c r="U16" t="s">
        <v>1230</v>
      </c>
      <c r="V16" t="s">
        <v>1206</v>
      </c>
      <c r="W16" t="s">
        <v>1207</v>
      </c>
      <c r="X16" t="s">
        <v>1142</v>
      </c>
      <c r="Y16" t="s">
        <v>1112</v>
      </c>
      <c r="AC16" t="s">
        <v>1231</v>
      </c>
      <c r="AD16">
        <v>0</v>
      </c>
      <c r="AE16">
        <v>0</v>
      </c>
      <c r="AF16">
        <v>0</v>
      </c>
      <c r="AG16">
        <v>0</v>
      </c>
      <c r="AH16">
        <v>110</v>
      </c>
      <c r="AI16">
        <f t="shared" si="0"/>
        <v>110</v>
      </c>
      <c r="AJ16" t="s">
        <v>1232</v>
      </c>
    </row>
    <row r="17" spans="1:36" ht="12.75">
      <c r="A17" t="s">
        <v>1152</v>
      </c>
      <c r="B17" t="s">
        <v>1141</v>
      </c>
      <c r="C17" t="s">
        <v>1233</v>
      </c>
      <c r="D17" t="s">
        <v>1199</v>
      </c>
      <c r="E17" t="s">
        <v>1200</v>
      </c>
      <c r="F17" t="s">
        <v>1201</v>
      </c>
      <c r="G17">
        <v>10</v>
      </c>
      <c r="H17">
        <v>5</v>
      </c>
      <c r="I17" t="s">
        <v>1234</v>
      </c>
      <c r="J17">
        <v>10</v>
      </c>
      <c r="K17" t="s">
        <v>1235</v>
      </c>
      <c r="L17">
        <v>10</v>
      </c>
      <c r="M17" t="s">
        <v>1236</v>
      </c>
      <c r="N17">
        <v>0</v>
      </c>
      <c r="P17">
        <v>0</v>
      </c>
      <c r="Q17">
        <v>0</v>
      </c>
      <c r="R17">
        <v>0</v>
      </c>
      <c r="S17">
        <v>0</v>
      </c>
      <c r="U17" t="s">
        <v>1237</v>
      </c>
      <c r="V17" t="s">
        <v>1206</v>
      </c>
      <c r="W17" t="s">
        <v>1207</v>
      </c>
      <c r="X17" t="s">
        <v>1142</v>
      </c>
      <c r="Y17" t="s">
        <v>1112</v>
      </c>
      <c r="AC17" t="s">
        <v>1238</v>
      </c>
      <c r="AD17">
        <v>0</v>
      </c>
      <c r="AE17">
        <f>+G60+J60+L60+N60</f>
        <v>40</v>
      </c>
      <c r="AF17">
        <v>0</v>
      </c>
      <c r="AG17">
        <v>0</v>
      </c>
      <c r="AH17">
        <v>0</v>
      </c>
      <c r="AI17">
        <f t="shared" si="0"/>
        <v>40</v>
      </c>
      <c r="AJ17" t="s">
        <v>1270</v>
      </c>
    </row>
    <row r="18" spans="1:36" ht="12.75">
      <c r="A18" t="s">
        <v>1271</v>
      </c>
      <c r="B18" t="s">
        <v>1148</v>
      </c>
      <c r="C18" t="s">
        <v>1272</v>
      </c>
      <c r="D18" t="s">
        <v>1102</v>
      </c>
      <c r="E18" t="s">
        <v>1273</v>
      </c>
      <c r="F18" t="s">
        <v>1274</v>
      </c>
      <c r="G18">
        <v>12</v>
      </c>
      <c r="H18">
        <v>0</v>
      </c>
      <c r="I18" t="s">
        <v>1194</v>
      </c>
      <c r="J18">
        <v>12</v>
      </c>
      <c r="K18" t="s">
        <v>1194</v>
      </c>
      <c r="L18">
        <v>8</v>
      </c>
      <c r="M18" t="s">
        <v>1194</v>
      </c>
      <c r="N18">
        <v>0</v>
      </c>
      <c r="P18">
        <v>12</v>
      </c>
      <c r="Q18">
        <v>12</v>
      </c>
      <c r="R18">
        <v>24</v>
      </c>
      <c r="S18">
        <v>1</v>
      </c>
      <c r="T18" t="s">
        <v>1275</v>
      </c>
      <c r="U18" t="s">
        <v>1276</v>
      </c>
      <c r="V18" t="s">
        <v>1277</v>
      </c>
      <c r="W18" t="s">
        <v>1278</v>
      </c>
      <c r="X18" t="s">
        <v>1111</v>
      </c>
      <c r="Y18" t="s">
        <v>1112</v>
      </c>
      <c r="Z18" t="s">
        <v>1125</v>
      </c>
      <c r="AC18" t="s">
        <v>1279</v>
      </c>
      <c r="AD18">
        <v>0</v>
      </c>
      <c r="AE18">
        <f>+P60+P67+P71+P24+P32+P99</f>
        <v>32</v>
      </c>
      <c r="AF18">
        <v>0</v>
      </c>
      <c r="AG18">
        <v>0</v>
      </c>
      <c r="AH18">
        <v>60</v>
      </c>
      <c r="AI18">
        <f aca="true" t="shared" si="1" ref="AI18:AI33">+AD18+AE18+AF18+AG18+AH18</f>
        <v>92</v>
      </c>
      <c r="AJ18" t="s">
        <v>1280</v>
      </c>
    </row>
    <row r="19" spans="1:36" ht="12.75">
      <c r="A19" t="s">
        <v>1271</v>
      </c>
      <c r="B19" t="s">
        <v>1148</v>
      </c>
      <c r="C19" t="s">
        <v>1281</v>
      </c>
      <c r="D19" t="s">
        <v>1102</v>
      </c>
      <c r="E19" t="s">
        <v>1273</v>
      </c>
      <c r="F19" t="s">
        <v>1273</v>
      </c>
      <c r="G19">
        <v>10</v>
      </c>
      <c r="H19">
        <v>0</v>
      </c>
      <c r="I19" t="s">
        <v>1106</v>
      </c>
      <c r="J19">
        <v>10</v>
      </c>
      <c r="K19" t="s">
        <v>1106</v>
      </c>
      <c r="L19">
        <v>5</v>
      </c>
      <c r="M19" t="s">
        <v>1106</v>
      </c>
      <c r="N19">
        <v>0</v>
      </c>
      <c r="P19">
        <v>4</v>
      </c>
      <c r="Q19">
        <v>12</v>
      </c>
      <c r="R19">
        <v>0</v>
      </c>
      <c r="S19">
        <v>0</v>
      </c>
      <c r="T19" t="s">
        <v>1284</v>
      </c>
      <c r="U19" t="s">
        <v>1285</v>
      </c>
      <c r="V19" t="s">
        <v>1312</v>
      </c>
      <c r="W19" t="s">
        <v>1313</v>
      </c>
      <c r="X19" t="s">
        <v>1314</v>
      </c>
      <c r="Y19" t="s">
        <v>1171</v>
      </c>
      <c r="AC19" t="s">
        <v>1315</v>
      </c>
      <c r="AD19">
        <v>0</v>
      </c>
      <c r="AE19">
        <f>+S130</f>
        <v>2</v>
      </c>
      <c r="AF19">
        <v>0</v>
      </c>
      <c r="AG19">
        <v>0</v>
      </c>
      <c r="AH19">
        <v>58</v>
      </c>
      <c r="AI19">
        <f t="shared" si="1"/>
        <v>60</v>
      </c>
      <c r="AJ19" t="s">
        <v>1316</v>
      </c>
    </row>
    <row r="20" spans="1:36" ht="12.75">
      <c r="A20" t="s">
        <v>1271</v>
      </c>
      <c r="B20" t="s">
        <v>1148</v>
      </c>
      <c r="C20" t="s">
        <v>1317</v>
      </c>
      <c r="D20" t="s">
        <v>1102</v>
      </c>
      <c r="E20" t="s">
        <v>1273</v>
      </c>
      <c r="F20" t="s">
        <v>1274</v>
      </c>
      <c r="G20">
        <v>12</v>
      </c>
      <c r="H20">
        <v>12</v>
      </c>
      <c r="I20" t="s">
        <v>1282</v>
      </c>
      <c r="J20">
        <v>12</v>
      </c>
      <c r="K20" t="s">
        <v>1283</v>
      </c>
      <c r="L20">
        <v>12</v>
      </c>
      <c r="M20" t="s">
        <v>1283</v>
      </c>
      <c r="N20">
        <v>0</v>
      </c>
      <c r="P20">
        <v>0</v>
      </c>
      <c r="Q20">
        <v>0</v>
      </c>
      <c r="R20">
        <v>0</v>
      </c>
      <c r="S20">
        <v>0</v>
      </c>
      <c r="U20" t="s">
        <v>1318</v>
      </c>
      <c r="V20" t="s">
        <v>1277</v>
      </c>
      <c r="W20" t="s">
        <v>1278</v>
      </c>
      <c r="X20" t="s">
        <v>1111</v>
      </c>
      <c r="Y20" t="s">
        <v>1112</v>
      </c>
      <c r="Z20" t="s">
        <v>1190</v>
      </c>
      <c r="AC20" t="s">
        <v>1319</v>
      </c>
      <c r="AD20">
        <f>G99+G102</f>
        <v>20</v>
      </c>
      <c r="AE20">
        <v>0</v>
      </c>
      <c r="AF20">
        <v>0</v>
      </c>
      <c r="AG20">
        <v>0</v>
      </c>
      <c r="AH20">
        <v>20</v>
      </c>
      <c r="AI20">
        <f t="shared" si="1"/>
        <v>40</v>
      </c>
      <c r="AJ20" t="s">
        <v>1320</v>
      </c>
    </row>
    <row r="21" spans="1:36" ht="12.75">
      <c r="A21" t="s">
        <v>1271</v>
      </c>
      <c r="B21" t="s">
        <v>1148</v>
      </c>
      <c r="C21" t="s">
        <v>1321</v>
      </c>
      <c r="D21" t="s">
        <v>1102</v>
      </c>
      <c r="E21" t="s">
        <v>1273</v>
      </c>
      <c r="F21" t="s">
        <v>1274</v>
      </c>
      <c r="G21">
        <v>10</v>
      </c>
      <c r="H21">
        <v>0</v>
      </c>
      <c r="I21" t="s">
        <v>1133</v>
      </c>
      <c r="J21">
        <v>10</v>
      </c>
      <c r="K21" t="s">
        <v>1133</v>
      </c>
      <c r="L21">
        <v>5</v>
      </c>
      <c r="M21" t="s">
        <v>1133</v>
      </c>
      <c r="N21">
        <v>0</v>
      </c>
      <c r="P21">
        <v>0</v>
      </c>
      <c r="Q21">
        <v>0</v>
      </c>
      <c r="R21">
        <v>0</v>
      </c>
      <c r="S21">
        <v>0</v>
      </c>
      <c r="U21" t="s">
        <v>1322</v>
      </c>
      <c r="V21" t="s">
        <v>1277</v>
      </c>
      <c r="W21" t="s">
        <v>1278</v>
      </c>
      <c r="X21" t="s">
        <v>1111</v>
      </c>
      <c r="Y21" t="s">
        <v>1112</v>
      </c>
      <c r="Z21" t="s">
        <v>1323</v>
      </c>
      <c r="AC21" t="s">
        <v>1324</v>
      </c>
      <c r="AD21">
        <f>+G24+J24+G34+J34</f>
        <v>40</v>
      </c>
      <c r="AE21">
        <v>0</v>
      </c>
      <c r="AF21">
        <v>0</v>
      </c>
      <c r="AG21">
        <v>0</v>
      </c>
      <c r="AH21">
        <v>0</v>
      </c>
      <c r="AI21">
        <f t="shared" si="1"/>
        <v>40</v>
      </c>
      <c r="AJ21" t="s">
        <v>1325</v>
      </c>
    </row>
    <row r="22" spans="1:36" ht="12.75">
      <c r="A22" t="s">
        <v>1101</v>
      </c>
      <c r="B22" t="s">
        <v>1128</v>
      </c>
      <c r="C22" t="s">
        <v>1326</v>
      </c>
      <c r="D22" t="s">
        <v>1102</v>
      </c>
      <c r="E22" t="s">
        <v>1103</v>
      </c>
      <c r="F22" t="s">
        <v>1327</v>
      </c>
      <c r="G22">
        <v>12</v>
      </c>
      <c r="H22">
        <v>0</v>
      </c>
      <c r="I22" t="s">
        <v>1328</v>
      </c>
      <c r="J22">
        <v>12</v>
      </c>
      <c r="K22" t="s">
        <v>1328</v>
      </c>
      <c r="L22">
        <v>7</v>
      </c>
      <c r="M22" t="s">
        <v>1328</v>
      </c>
      <c r="N22">
        <v>0</v>
      </c>
      <c r="P22">
        <v>8</v>
      </c>
      <c r="Q22">
        <v>24</v>
      </c>
      <c r="R22">
        <v>12</v>
      </c>
      <c r="S22">
        <v>12</v>
      </c>
      <c r="T22" t="s">
        <v>1329</v>
      </c>
      <c r="U22" t="s">
        <v>1330</v>
      </c>
      <c r="V22" t="s">
        <v>1331</v>
      </c>
      <c r="W22" t="s">
        <v>1332</v>
      </c>
      <c r="X22" t="s">
        <v>1111</v>
      </c>
      <c r="Y22" t="s">
        <v>1160</v>
      </c>
      <c r="Z22" t="s">
        <v>1333</v>
      </c>
      <c r="AC22" t="s">
        <v>1334</v>
      </c>
      <c r="AD22">
        <f>+G26+J26+G101+J101+G32+J32</f>
        <v>60</v>
      </c>
      <c r="AE22">
        <v>0</v>
      </c>
      <c r="AF22">
        <v>0</v>
      </c>
      <c r="AG22">
        <v>0</v>
      </c>
      <c r="AH22">
        <v>0</v>
      </c>
      <c r="AI22">
        <f t="shared" si="1"/>
        <v>60</v>
      </c>
      <c r="AJ22" t="s">
        <v>1325</v>
      </c>
    </row>
    <row r="23" spans="1:36" ht="12.75">
      <c r="A23" t="s">
        <v>1101</v>
      </c>
      <c r="B23" t="s">
        <v>1128</v>
      </c>
      <c r="C23" t="s">
        <v>1335</v>
      </c>
      <c r="D23" t="s">
        <v>1102</v>
      </c>
      <c r="E23" t="s">
        <v>1103</v>
      </c>
      <c r="F23" t="s">
        <v>1336</v>
      </c>
      <c r="G23">
        <v>12</v>
      </c>
      <c r="H23">
        <v>12</v>
      </c>
      <c r="I23" t="s">
        <v>1187</v>
      </c>
      <c r="J23">
        <v>12</v>
      </c>
      <c r="K23" t="s">
        <v>1188</v>
      </c>
      <c r="L23">
        <v>12</v>
      </c>
      <c r="M23" t="s">
        <v>1188</v>
      </c>
      <c r="N23">
        <v>0</v>
      </c>
      <c r="P23">
        <v>0</v>
      </c>
      <c r="Q23">
        <v>0</v>
      </c>
      <c r="R23">
        <v>0</v>
      </c>
      <c r="S23">
        <v>0</v>
      </c>
      <c r="U23" t="s">
        <v>1353</v>
      </c>
      <c r="V23" t="s">
        <v>1354</v>
      </c>
      <c r="W23" t="s">
        <v>1355</v>
      </c>
      <c r="X23" t="s">
        <v>1111</v>
      </c>
      <c r="Y23" t="s">
        <v>1160</v>
      </c>
      <c r="Z23" t="s">
        <v>1356</v>
      </c>
      <c r="AC23" t="s">
        <v>1357</v>
      </c>
      <c r="AD23">
        <f>+H33+H100+H25</f>
        <v>6</v>
      </c>
      <c r="AE23">
        <v>0</v>
      </c>
      <c r="AF23">
        <v>0</v>
      </c>
      <c r="AG23">
        <v>0</v>
      </c>
      <c r="AH23">
        <v>0</v>
      </c>
      <c r="AI23">
        <f t="shared" si="1"/>
        <v>6</v>
      </c>
      <c r="AJ23" t="s">
        <v>1358</v>
      </c>
    </row>
    <row r="24" spans="1:36" ht="12.75">
      <c r="A24" t="s">
        <v>1178</v>
      </c>
      <c r="B24" t="s">
        <v>1152</v>
      </c>
      <c r="C24" t="s">
        <v>1359</v>
      </c>
      <c r="D24" t="s">
        <v>1360</v>
      </c>
      <c r="E24" t="s">
        <v>1361</v>
      </c>
      <c r="F24" t="s">
        <v>1362</v>
      </c>
      <c r="G24">
        <v>10</v>
      </c>
      <c r="H24">
        <v>0</v>
      </c>
      <c r="I24" t="s">
        <v>1324</v>
      </c>
      <c r="J24">
        <v>10</v>
      </c>
      <c r="K24" t="s">
        <v>1324</v>
      </c>
      <c r="L24">
        <v>0</v>
      </c>
      <c r="N24">
        <v>0</v>
      </c>
      <c r="P24">
        <v>4</v>
      </c>
      <c r="Q24">
        <v>20</v>
      </c>
      <c r="R24">
        <v>1</v>
      </c>
      <c r="S24">
        <v>0</v>
      </c>
      <c r="T24" t="s">
        <v>1363</v>
      </c>
      <c r="U24" t="s">
        <v>1364</v>
      </c>
      <c r="V24" t="s">
        <v>1365</v>
      </c>
      <c r="W24" t="s">
        <v>1366</v>
      </c>
      <c r="X24" t="s">
        <v>1314</v>
      </c>
      <c r="Y24" t="s">
        <v>1112</v>
      </c>
      <c r="Z24" t="s">
        <v>1367</v>
      </c>
      <c r="AC24" t="s">
        <v>1368</v>
      </c>
      <c r="AD24">
        <f>+G25+G33+G100</f>
        <v>24</v>
      </c>
      <c r="AE24">
        <v>0</v>
      </c>
      <c r="AF24">
        <v>0</v>
      </c>
      <c r="AG24">
        <v>0</v>
      </c>
      <c r="AH24">
        <v>0</v>
      </c>
      <c r="AI24">
        <f t="shared" si="1"/>
        <v>24</v>
      </c>
      <c r="AJ24" t="s">
        <v>1369</v>
      </c>
    </row>
    <row r="25" spans="1:36" ht="12.75">
      <c r="A25" t="s">
        <v>1178</v>
      </c>
      <c r="B25" t="s">
        <v>1152</v>
      </c>
      <c r="C25" t="s">
        <v>1370</v>
      </c>
      <c r="D25" t="s">
        <v>1371</v>
      </c>
      <c r="E25" t="s">
        <v>1361</v>
      </c>
      <c r="F25" t="s">
        <v>1362</v>
      </c>
      <c r="G25">
        <v>8</v>
      </c>
      <c r="H25">
        <v>2</v>
      </c>
      <c r="I25" t="s">
        <v>1372</v>
      </c>
      <c r="J25">
        <v>0</v>
      </c>
      <c r="L25">
        <v>0</v>
      </c>
      <c r="N25">
        <v>0</v>
      </c>
      <c r="P25">
        <v>0</v>
      </c>
      <c r="Q25">
        <v>0</v>
      </c>
      <c r="R25">
        <v>0</v>
      </c>
      <c r="S25">
        <v>0</v>
      </c>
      <c r="U25" t="s">
        <v>1373</v>
      </c>
      <c r="V25" t="s">
        <v>1365</v>
      </c>
      <c r="W25" t="s">
        <v>1366</v>
      </c>
      <c r="X25" t="s">
        <v>1314</v>
      </c>
      <c r="Y25" t="s">
        <v>1112</v>
      </c>
      <c r="Z25" t="s">
        <v>1374</v>
      </c>
      <c r="AC25" t="s">
        <v>1375</v>
      </c>
      <c r="AD25">
        <f>+G149+J149+L149+N149</f>
        <v>40</v>
      </c>
      <c r="AE25">
        <v>0</v>
      </c>
      <c r="AF25">
        <v>0</v>
      </c>
      <c r="AG25">
        <v>0</v>
      </c>
      <c r="AH25">
        <f>+H149</f>
        <v>7</v>
      </c>
      <c r="AI25">
        <f t="shared" si="1"/>
        <v>47</v>
      </c>
      <c r="AJ25" t="s">
        <v>1376</v>
      </c>
    </row>
    <row r="26" spans="1:36" ht="12.75">
      <c r="A26" t="s">
        <v>1178</v>
      </c>
      <c r="B26" t="s">
        <v>1152</v>
      </c>
      <c r="C26" t="s">
        <v>1377</v>
      </c>
      <c r="D26" t="s">
        <v>1360</v>
      </c>
      <c r="E26" t="s">
        <v>1361</v>
      </c>
      <c r="F26" t="s">
        <v>1362</v>
      </c>
      <c r="G26">
        <v>10</v>
      </c>
      <c r="H26">
        <v>0</v>
      </c>
      <c r="I26" t="s">
        <v>1334</v>
      </c>
      <c r="J26">
        <v>10</v>
      </c>
      <c r="K26" t="s">
        <v>1334</v>
      </c>
      <c r="L26">
        <v>0</v>
      </c>
      <c r="N26">
        <v>0</v>
      </c>
      <c r="P26">
        <v>0</v>
      </c>
      <c r="Q26">
        <v>0</v>
      </c>
      <c r="R26">
        <v>0</v>
      </c>
      <c r="S26">
        <v>0</v>
      </c>
      <c r="U26" t="s">
        <v>1378</v>
      </c>
      <c r="V26" t="s">
        <v>1365</v>
      </c>
      <c r="W26" t="s">
        <v>1366</v>
      </c>
      <c r="X26" t="s">
        <v>1314</v>
      </c>
      <c r="Y26" t="s">
        <v>1112</v>
      </c>
      <c r="Z26" t="s">
        <v>1379</v>
      </c>
      <c r="AC26" t="s">
        <v>1380</v>
      </c>
      <c r="AD26">
        <f>+J39</f>
        <v>12</v>
      </c>
      <c r="AE26">
        <v>0</v>
      </c>
      <c r="AF26">
        <v>0</v>
      </c>
      <c r="AG26">
        <v>0</v>
      </c>
      <c r="AH26">
        <v>0</v>
      </c>
      <c r="AI26">
        <f t="shared" si="1"/>
        <v>12</v>
      </c>
      <c r="AJ26" t="s">
        <v>1381</v>
      </c>
    </row>
    <row r="27" spans="1:36" ht="12.75">
      <c r="A27" t="s">
        <v>1178</v>
      </c>
      <c r="B27" t="s">
        <v>1152</v>
      </c>
      <c r="C27" t="s">
        <v>1382</v>
      </c>
      <c r="D27" t="s">
        <v>1360</v>
      </c>
      <c r="E27" t="s">
        <v>1361</v>
      </c>
      <c r="F27" t="s">
        <v>1383</v>
      </c>
      <c r="G27">
        <v>0</v>
      </c>
      <c r="H27">
        <v>0</v>
      </c>
      <c r="I27" t="s">
        <v>1334</v>
      </c>
      <c r="J27">
        <v>0</v>
      </c>
      <c r="K27" t="s">
        <v>1324</v>
      </c>
      <c r="L27">
        <v>0</v>
      </c>
      <c r="M27" t="s">
        <v>1368</v>
      </c>
      <c r="N27">
        <v>0</v>
      </c>
      <c r="P27">
        <v>0</v>
      </c>
      <c r="Q27">
        <v>0</v>
      </c>
      <c r="R27">
        <v>0</v>
      </c>
      <c r="S27">
        <v>0</v>
      </c>
      <c r="U27" t="s">
        <v>1388</v>
      </c>
      <c r="V27" t="s">
        <v>1389</v>
      </c>
      <c r="W27" t="s">
        <v>1390</v>
      </c>
      <c r="X27" t="s">
        <v>1314</v>
      </c>
      <c r="Y27" t="s">
        <v>1171</v>
      </c>
      <c r="Z27" t="s">
        <v>1391</v>
      </c>
      <c r="AC27" t="s">
        <v>1392</v>
      </c>
      <c r="AD27">
        <v>0</v>
      </c>
      <c r="AE27">
        <v>0</v>
      </c>
      <c r="AF27">
        <v>0</v>
      </c>
      <c r="AG27">
        <v>0</v>
      </c>
      <c r="AH27">
        <v>10</v>
      </c>
      <c r="AI27">
        <f t="shared" si="1"/>
        <v>10</v>
      </c>
      <c r="AJ27" t="s">
        <v>1393</v>
      </c>
    </row>
    <row r="28" spans="1:36" ht="12.75">
      <c r="A28" t="s">
        <v>1178</v>
      </c>
      <c r="B28" t="s">
        <v>1152</v>
      </c>
      <c r="C28" t="s">
        <v>1394</v>
      </c>
      <c r="D28" t="s">
        <v>1395</v>
      </c>
      <c r="E28" t="s">
        <v>1361</v>
      </c>
      <c r="F28" t="s">
        <v>1362</v>
      </c>
      <c r="G28">
        <v>8</v>
      </c>
      <c r="H28">
        <v>2</v>
      </c>
      <c r="I28" t="s">
        <v>1396</v>
      </c>
      <c r="J28">
        <v>10</v>
      </c>
      <c r="K28" t="s">
        <v>1397</v>
      </c>
      <c r="L28">
        <v>4</v>
      </c>
      <c r="M28" t="s">
        <v>1398</v>
      </c>
      <c r="N28">
        <v>0</v>
      </c>
      <c r="P28">
        <v>0</v>
      </c>
      <c r="Q28">
        <v>0</v>
      </c>
      <c r="R28">
        <v>0</v>
      </c>
      <c r="S28">
        <v>0</v>
      </c>
      <c r="U28" t="s">
        <v>1399</v>
      </c>
      <c r="V28" t="s">
        <v>1365</v>
      </c>
      <c r="W28" t="s">
        <v>1366</v>
      </c>
      <c r="X28" t="s">
        <v>1111</v>
      </c>
      <c r="Y28" t="s">
        <v>1112</v>
      </c>
      <c r="Z28" t="s">
        <v>1400</v>
      </c>
      <c r="AC28" t="s">
        <v>1401</v>
      </c>
      <c r="AD28">
        <f>+L93</f>
        <v>2</v>
      </c>
      <c r="AE28">
        <v>0</v>
      </c>
      <c r="AF28">
        <v>0</v>
      </c>
      <c r="AG28">
        <v>0</v>
      </c>
      <c r="AH28">
        <v>18</v>
      </c>
      <c r="AI28">
        <f t="shared" si="1"/>
        <v>20</v>
      </c>
      <c r="AJ28" t="s">
        <v>1402</v>
      </c>
    </row>
    <row r="29" spans="1:36" ht="12.75">
      <c r="A29" t="s">
        <v>1128</v>
      </c>
      <c r="B29" t="s">
        <v>1403</v>
      </c>
      <c r="C29" t="s">
        <v>1404</v>
      </c>
      <c r="D29" t="s">
        <v>1102</v>
      </c>
      <c r="E29" t="s">
        <v>1131</v>
      </c>
      <c r="F29" t="s">
        <v>1427</v>
      </c>
      <c r="G29">
        <v>12</v>
      </c>
      <c r="H29">
        <v>0</v>
      </c>
      <c r="I29" t="s">
        <v>1428</v>
      </c>
      <c r="J29">
        <v>12</v>
      </c>
      <c r="K29" t="s">
        <v>1428</v>
      </c>
      <c r="L29">
        <v>6</v>
      </c>
      <c r="M29" s="1" t="s">
        <v>1428</v>
      </c>
      <c r="N29" s="1">
        <v>0</v>
      </c>
      <c r="O29" s="1"/>
      <c r="P29">
        <v>4</v>
      </c>
      <c r="Q29">
        <v>10</v>
      </c>
      <c r="R29">
        <v>1</v>
      </c>
      <c r="S29">
        <v>0</v>
      </c>
      <c r="T29" t="s">
        <v>1429</v>
      </c>
      <c r="U29" t="s">
        <v>1430</v>
      </c>
      <c r="V29" t="s">
        <v>1431</v>
      </c>
      <c r="W29" t="s">
        <v>1432</v>
      </c>
      <c r="X29" t="s">
        <v>1111</v>
      </c>
      <c r="Y29" t="s">
        <v>1171</v>
      </c>
      <c r="Z29" t="s">
        <v>1433</v>
      </c>
      <c r="AC29" t="s">
        <v>1434</v>
      </c>
      <c r="AD29">
        <f>+J95</f>
        <v>20</v>
      </c>
      <c r="AE29">
        <v>0</v>
      </c>
      <c r="AF29">
        <v>0</v>
      </c>
      <c r="AG29">
        <v>0</v>
      </c>
      <c r="AH29">
        <v>0</v>
      </c>
      <c r="AI29">
        <f t="shared" si="1"/>
        <v>20</v>
      </c>
      <c r="AJ29" t="s">
        <v>1393</v>
      </c>
    </row>
    <row r="30" spans="1:36" ht="12.75">
      <c r="A30" t="s">
        <v>1128</v>
      </c>
      <c r="B30" t="s">
        <v>1173</v>
      </c>
      <c r="C30" t="s">
        <v>1435</v>
      </c>
      <c r="D30" t="s">
        <v>1102</v>
      </c>
      <c r="E30" t="s">
        <v>1131</v>
      </c>
      <c r="F30" t="s">
        <v>1436</v>
      </c>
      <c r="G30">
        <v>12</v>
      </c>
      <c r="H30">
        <v>11</v>
      </c>
      <c r="I30" t="s">
        <v>1445</v>
      </c>
      <c r="J30">
        <v>12</v>
      </c>
      <c r="K30" t="s">
        <v>1446</v>
      </c>
      <c r="L30">
        <v>12</v>
      </c>
      <c r="M30" t="s">
        <v>1446</v>
      </c>
      <c r="N30">
        <v>0</v>
      </c>
      <c r="P30">
        <v>4</v>
      </c>
      <c r="Q30">
        <v>12</v>
      </c>
      <c r="R30">
        <v>1</v>
      </c>
      <c r="S30">
        <v>0</v>
      </c>
      <c r="T30" t="s">
        <v>1437</v>
      </c>
      <c r="U30" t="s">
        <v>1438</v>
      </c>
      <c r="V30" t="s">
        <v>1439</v>
      </c>
      <c r="W30" t="s">
        <v>1440</v>
      </c>
      <c r="X30" t="s">
        <v>1111</v>
      </c>
      <c r="Y30" t="s">
        <v>1171</v>
      </c>
      <c r="Z30" t="s">
        <v>1190</v>
      </c>
      <c r="AC30" t="s">
        <v>1441</v>
      </c>
      <c r="AD30">
        <v>4</v>
      </c>
      <c r="AE30">
        <v>0</v>
      </c>
      <c r="AF30">
        <v>0</v>
      </c>
      <c r="AG30">
        <v>0</v>
      </c>
      <c r="AH30">
        <v>0</v>
      </c>
      <c r="AI30">
        <f t="shared" si="1"/>
        <v>4</v>
      </c>
      <c r="AJ30" t="s">
        <v>1442</v>
      </c>
    </row>
    <row r="31" spans="1:36" ht="12.75">
      <c r="A31" t="s">
        <v>1128</v>
      </c>
      <c r="B31" t="s">
        <v>1173</v>
      </c>
      <c r="C31" t="s">
        <v>1443</v>
      </c>
      <c r="D31" t="s">
        <v>1102</v>
      </c>
      <c r="E31" t="s">
        <v>1131</v>
      </c>
      <c r="F31" t="s">
        <v>1444</v>
      </c>
      <c r="G31">
        <v>12</v>
      </c>
      <c r="H31">
        <v>0</v>
      </c>
      <c r="I31" t="s">
        <v>1428</v>
      </c>
      <c r="J31">
        <v>12</v>
      </c>
      <c r="K31" t="s">
        <v>1428</v>
      </c>
      <c r="L31">
        <v>6</v>
      </c>
      <c r="M31" t="s">
        <v>1428</v>
      </c>
      <c r="N31">
        <v>0</v>
      </c>
      <c r="P31">
        <v>4</v>
      </c>
      <c r="Q31">
        <v>12</v>
      </c>
      <c r="R31">
        <v>1</v>
      </c>
      <c r="S31">
        <v>0</v>
      </c>
      <c r="T31" t="s">
        <v>1447</v>
      </c>
      <c r="U31" t="s">
        <v>1448</v>
      </c>
      <c r="V31" t="s">
        <v>1449</v>
      </c>
      <c r="X31" t="s">
        <v>1111</v>
      </c>
      <c r="Y31" t="s">
        <v>1144</v>
      </c>
      <c r="Z31" t="s">
        <v>1450</v>
      </c>
      <c r="AC31" t="s">
        <v>1398</v>
      </c>
      <c r="AD31">
        <f>+L28</f>
        <v>4</v>
      </c>
      <c r="AE31">
        <v>0</v>
      </c>
      <c r="AF31">
        <v>0</v>
      </c>
      <c r="AG31">
        <v>0</v>
      </c>
      <c r="AH31">
        <v>0</v>
      </c>
      <c r="AI31">
        <f t="shared" si="1"/>
        <v>4</v>
      </c>
      <c r="AJ31" t="s">
        <v>1395</v>
      </c>
    </row>
    <row r="32" spans="1:36" ht="12.75">
      <c r="A32" t="s">
        <v>1152</v>
      </c>
      <c r="B32" t="s">
        <v>1178</v>
      </c>
      <c r="C32" t="s">
        <v>1451</v>
      </c>
      <c r="D32" t="s">
        <v>1360</v>
      </c>
      <c r="E32" t="s">
        <v>1154</v>
      </c>
      <c r="F32" t="s">
        <v>1452</v>
      </c>
      <c r="G32">
        <v>10</v>
      </c>
      <c r="H32">
        <v>0</v>
      </c>
      <c r="I32" t="s">
        <v>1334</v>
      </c>
      <c r="J32">
        <v>10</v>
      </c>
      <c r="K32" t="s">
        <v>1334</v>
      </c>
      <c r="L32">
        <v>0</v>
      </c>
      <c r="N32">
        <v>0</v>
      </c>
      <c r="P32">
        <v>4</v>
      </c>
      <c r="Q32">
        <v>20</v>
      </c>
      <c r="R32">
        <v>1</v>
      </c>
      <c r="S32">
        <v>0</v>
      </c>
      <c r="T32" t="s">
        <v>1363</v>
      </c>
      <c r="U32" t="s">
        <v>1453</v>
      </c>
      <c r="V32" t="s">
        <v>1454</v>
      </c>
      <c r="W32" t="s">
        <v>1455</v>
      </c>
      <c r="X32" t="s">
        <v>1314</v>
      </c>
      <c r="Y32" t="s">
        <v>1112</v>
      </c>
      <c r="AC32" t="s">
        <v>1456</v>
      </c>
      <c r="AD32">
        <v>0</v>
      </c>
      <c r="AE32">
        <v>0</v>
      </c>
      <c r="AF32">
        <v>0</v>
      </c>
      <c r="AG32">
        <v>0</v>
      </c>
      <c r="AH32">
        <v>300</v>
      </c>
      <c r="AI32">
        <f t="shared" si="1"/>
        <v>300</v>
      </c>
      <c r="AJ32" t="s">
        <v>1457</v>
      </c>
    </row>
    <row r="33" spans="1:36" ht="12.75">
      <c r="A33" t="s">
        <v>1152</v>
      </c>
      <c r="B33" t="s">
        <v>1178</v>
      </c>
      <c r="C33" t="s">
        <v>1458</v>
      </c>
      <c r="D33" t="s">
        <v>1371</v>
      </c>
      <c r="E33" t="s">
        <v>1154</v>
      </c>
      <c r="F33" t="s">
        <v>1452</v>
      </c>
      <c r="G33">
        <v>8</v>
      </c>
      <c r="H33">
        <v>2</v>
      </c>
      <c r="I33" t="s">
        <v>1372</v>
      </c>
      <c r="J33">
        <v>0</v>
      </c>
      <c r="L33">
        <v>0</v>
      </c>
      <c r="N33">
        <v>0</v>
      </c>
      <c r="P33">
        <v>0</v>
      </c>
      <c r="Q33">
        <v>0</v>
      </c>
      <c r="R33">
        <v>0</v>
      </c>
      <c r="S33">
        <v>0</v>
      </c>
      <c r="U33" t="s">
        <v>1459</v>
      </c>
      <c r="V33" t="s">
        <v>1454</v>
      </c>
      <c r="W33" t="s">
        <v>1455</v>
      </c>
      <c r="X33" t="s">
        <v>1314</v>
      </c>
      <c r="Y33" t="s">
        <v>1112</v>
      </c>
      <c r="AC33" t="s">
        <v>1460</v>
      </c>
      <c r="AD33">
        <f>+R6+Q4+R9+Q18+Q54</f>
        <v>36</v>
      </c>
      <c r="AE33">
        <f>+R22+L35+N35+R51+R60+J89+L89+N89+N160</f>
        <v>162</v>
      </c>
      <c r="AF33">
        <v>0</v>
      </c>
      <c r="AG33">
        <v>0</v>
      </c>
      <c r="AH33">
        <v>52</v>
      </c>
      <c r="AI33">
        <f t="shared" si="1"/>
        <v>250</v>
      </c>
      <c r="AJ33" t="s">
        <v>1461</v>
      </c>
    </row>
    <row r="34" spans="1:36" ht="12.75">
      <c r="A34" t="s">
        <v>1152</v>
      </c>
      <c r="B34" t="s">
        <v>1178</v>
      </c>
      <c r="C34" t="s">
        <v>1462</v>
      </c>
      <c r="D34" t="s">
        <v>1360</v>
      </c>
      <c r="E34" t="s">
        <v>1154</v>
      </c>
      <c r="F34" t="s">
        <v>1452</v>
      </c>
      <c r="G34">
        <v>10</v>
      </c>
      <c r="H34">
        <v>0</v>
      </c>
      <c r="I34" t="s">
        <v>1324</v>
      </c>
      <c r="J34">
        <v>10</v>
      </c>
      <c r="K34" t="s">
        <v>1324</v>
      </c>
      <c r="L34">
        <v>0</v>
      </c>
      <c r="N34">
        <v>0</v>
      </c>
      <c r="P34">
        <v>0</v>
      </c>
      <c r="Q34">
        <v>0</v>
      </c>
      <c r="R34">
        <v>0</v>
      </c>
      <c r="S34">
        <v>0</v>
      </c>
      <c r="U34" t="s">
        <v>1463</v>
      </c>
      <c r="V34" t="s">
        <v>1454</v>
      </c>
      <c r="W34" t="s">
        <v>1455</v>
      </c>
      <c r="X34" t="s">
        <v>1314</v>
      </c>
      <c r="Y34" t="s">
        <v>1112</v>
      </c>
      <c r="AC34" t="s">
        <v>1188</v>
      </c>
      <c r="AD34">
        <f>+S6+Q15+G81+J82+L82+R4+G88+J88+L88+G118+J118+L118</f>
        <v>130</v>
      </c>
      <c r="AE34">
        <f>+G23+J23+L23+G52+J52+L52+N52+G83+J83+L83+G85+J85+L85+G97+J97+L97+G104+J104+L104+G108+J108+L108+G114+J114+L114+G75+G76+G77+J75+J76+J77+L75+L76+L77</f>
        <v>396</v>
      </c>
      <c r="AF34">
        <v>0</v>
      </c>
      <c r="AG34">
        <v>0</v>
      </c>
      <c r="AH34">
        <f>+H23+H52+H75+H76+H77+H82+H46+H85+H88+H97+H104+H108+H114+H118+18</f>
        <v>174</v>
      </c>
      <c r="AI34">
        <f aca="true" t="shared" si="2" ref="AI34:AI49">+AD34+AE34+AF34+AG34+AH34</f>
        <v>700</v>
      </c>
      <c r="AJ34" t="s">
        <v>1464</v>
      </c>
    </row>
    <row r="35" spans="1:36" ht="12.75">
      <c r="A35" t="s">
        <v>1101</v>
      </c>
      <c r="B35" t="s">
        <v>1186</v>
      </c>
      <c r="C35" t="s">
        <v>1465</v>
      </c>
      <c r="D35" t="s">
        <v>1466</v>
      </c>
      <c r="E35" t="s">
        <v>1103</v>
      </c>
      <c r="F35" t="s">
        <v>1142</v>
      </c>
      <c r="G35">
        <v>10</v>
      </c>
      <c r="H35">
        <v>10</v>
      </c>
      <c r="I35" t="s">
        <v>1467</v>
      </c>
      <c r="J35">
        <v>10</v>
      </c>
      <c r="K35" t="s">
        <v>1208</v>
      </c>
      <c r="L35">
        <v>10</v>
      </c>
      <c r="M35" t="s">
        <v>1460</v>
      </c>
      <c r="N35">
        <v>10</v>
      </c>
      <c r="O35" t="s">
        <v>1460</v>
      </c>
      <c r="P35">
        <v>10</v>
      </c>
      <c r="Q35">
        <v>20</v>
      </c>
      <c r="R35">
        <v>10</v>
      </c>
      <c r="S35">
        <v>1</v>
      </c>
      <c r="T35" t="s">
        <v>1469</v>
      </c>
      <c r="U35" t="s">
        <v>1470</v>
      </c>
      <c r="V35" t="s">
        <v>1142</v>
      </c>
      <c r="W35" t="s">
        <v>1142</v>
      </c>
      <c r="X35" t="s">
        <v>1142</v>
      </c>
      <c r="Y35" t="s">
        <v>1142</v>
      </c>
      <c r="Z35" t="s">
        <v>1471</v>
      </c>
      <c r="AC35" t="s">
        <v>1472</v>
      </c>
      <c r="AD35">
        <f>+G48+J48+L48+G105+J105+L105</f>
        <v>72</v>
      </c>
      <c r="AE35">
        <f>+G37+J37+L37+N37+G53+J53+L53+G62+J62+L62+G73+J73</f>
        <v>144</v>
      </c>
      <c r="AF35">
        <v>0</v>
      </c>
      <c r="AG35">
        <v>0</v>
      </c>
      <c r="AH35">
        <f>+H37+H48+H53+H62+H73+H105</f>
        <v>84</v>
      </c>
      <c r="AI35">
        <f t="shared" si="2"/>
        <v>300</v>
      </c>
      <c r="AJ35" t="s">
        <v>1473</v>
      </c>
    </row>
    <row r="36" spans="1:36" ht="12.75">
      <c r="A36" t="s">
        <v>1152</v>
      </c>
      <c r="B36" t="s">
        <v>1193</v>
      </c>
      <c r="C36" t="s">
        <v>1474</v>
      </c>
      <c r="D36" t="s">
        <v>1102</v>
      </c>
      <c r="E36" t="s">
        <v>1200</v>
      </c>
      <c r="F36" t="s">
        <v>1200</v>
      </c>
      <c r="G36">
        <v>12</v>
      </c>
      <c r="H36">
        <v>0</v>
      </c>
      <c r="I36" t="s">
        <v>1328</v>
      </c>
      <c r="J36">
        <v>12</v>
      </c>
      <c r="K36" t="s">
        <v>1328</v>
      </c>
      <c r="L36">
        <v>8</v>
      </c>
      <c r="M36" t="s">
        <v>1328</v>
      </c>
      <c r="N36">
        <v>0</v>
      </c>
      <c r="P36">
        <v>12</v>
      </c>
      <c r="Q36">
        <v>24</v>
      </c>
      <c r="R36">
        <v>0</v>
      </c>
      <c r="S36">
        <v>0</v>
      </c>
      <c r="T36" t="s">
        <v>1284</v>
      </c>
      <c r="U36" t="s">
        <v>1475</v>
      </c>
      <c r="V36" t="s">
        <v>1476</v>
      </c>
      <c r="W36" t="s">
        <v>1477</v>
      </c>
      <c r="X36" t="s">
        <v>1111</v>
      </c>
      <c r="Y36" t="s">
        <v>1112</v>
      </c>
      <c r="Z36" t="s">
        <v>658</v>
      </c>
      <c r="AC36" t="s">
        <v>1478</v>
      </c>
      <c r="AD36">
        <f>+G50+J50+L50+G63+J63+L63+J74+G74+L74+G98+J98</f>
        <v>132</v>
      </c>
      <c r="AE36">
        <f>+G43+J43+L43</f>
        <v>36</v>
      </c>
      <c r="AF36">
        <v>0</v>
      </c>
      <c r="AG36">
        <v>0</v>
      </c>
      <c r="AH36">
        <f>+H43+H50+H63+H74+H98+45+44</f>
        <v>132</v>
      </c>
      <c r="AI36">
        <f t="shared" si="2"/>
        <v>300</v>
      </c>
      <c r="AJ36" t="s">
        <v>1479</v>
      </c>
    </row>
    <row r="37" spans="1:36" ht="12.75">
      <c r="A37" t="s">
        <v>1152</v>
      </c>
      <c r="B37" t="s">
        <v>1193</v>
      </c>
      <c r="C37" t="s">
        <v>1480</v>
      </c>
      <c r="D37" t="s">
        <v>1102</v>
      </c>
      <c r="E37" t="s">
        <v>1200</v>
      </c>
      <c r="F37" t="s">
        <v>1200</v>
      </c>
      <c r="G37">
        <v>12</v>
      </c>
      <c r="H37">
        <v>16</v>
      </c>
      <c r="I37" t="s">
        <v>1481</v>
      </c>
      <c r="J37">
        <v>12</v>
      </c>
      <c r="K37" t="s">
        <v>1472</v>
      </c>
      <c r="L37">
        <v>12</v>
      </c>
      <c r="M37" t="s">
        <v>1472</v>
      </c>
      <c r="N37">
        <v>12</v>
      </c>
      <c r="O37" t="s">
        <v>1472</v>
      </c>
      <c r="P37">
        <v>0</v>
      </c>
      <c r="Q37">
        <v>0</v>
      </c>
      <c r="R37">
        <v>0</v>
      </c>
      <c r="S37">
        <v>0</v>
      </c>
      <c r="U37" t="s">
        <v>1482</v>
      </c>
      <c r="V37" t="s">
        <v>1476</v>
      </c>
      <c r="W37" t="s">
        <v>1477</v>
      </c>
      <c r="X37" t="s">
        <v>1111</v>
      </c>
      <c r="Y37" t="s">
        <v>1112</v>
      </c>
      <c r="Z37" t="s">
        <v>1190</v>
      </c>
      <c r="AC37" t="s">
        <v>1283</v>
      </c>
      <c r="AD37">
        <f>+G59+J59+L59+G106+J106+G119+J119</f>
        <v>84</v>
      </c>
      <c r="AE37">
        <f>+G55+J55+L55+G70+J70+L70+G20+J20+L20+G13+J13+L13+G38+J38+L38</f>
        <v>180</v>
      </c>
      <c r="AF37">
        <v>0</v>
      </c>
      <c r="AG37">
        <v>0</v>
      </c>
      <c r="AH37">
        <f>+H55+H70+H13+H20+H38+H59+H106+H119</f>
        <v>86</v>
      </c>
      <c r="AI37">
        <f t="shared" si="2"/>
        <v>350</v>
      </c>
      <c r="AJ37" t="s">
        <v>1483</v>
      </c>
    </row>
    <row r="38" spans="1:36" ht="12.75">
      <c r="A38" t="s">
        <v>1152</v>
      </c>
      <c r="B38" t="s">
        <v>1193</v>
      </c>
      <c r="C38" t="s">
        <v>1484</v>
      </c>
      <c r="D38" t="s">
        <v>1102</v>
      </c>
      <c r="E38" t="s">
        <v>1200</v>
      </c>
      <c r="F38" t="s">
        <v>1200</v>
      </c>
      <c r="G38">
        <v>12</v>
      </c>
      <c r="H38">
        <v>12</v>
      </c>
      <c r="I38" t="s">
        <v>1282</v>
      </c>
      <c r="J38">
        <v>12</v>
      </c>
      <c r="K38" t="s">
        <v>1283</v>
      </c>
      <c r="L38">
        <v>12</v>
      </c>
      <c r="M38" t="s">
        <v>1283</v>
      </c>
      <c r="N38">
        <v>0</v>
      </c>
      <c r="P38">
        <v>0</v>
      </c>
      <c r="Q38">
        <v>0</v>
      </c>
      <c r="R38">
        <v>0</v>
      </c>
      <c r="S38">
        <v>0</v>
      </c>
      <c r="U38" t="s">
        <v>1485</v>
      </c>
      <c r="V38" t="s">
        <v>1476</v>
      </c>
      <c r="W38" t="s">
        <v>1477</v>
      </c>
      <c r="X38" t="s">
        <v>1111</v>
      </c>
      <c r="Y38" t="s">
        <v>1112</v>
      </c>
      <c r="Z38" t="s">
        <v>1190</v>
      </c>
      <c r="AC38" t="s">
        <v>1486</v>
      </c>
      <c r="AD38">
        <f>+G117+J117+J113+G113+J96+L96</f>
        <v>68</v>
      </c>
      <c r="AE38">
        <f>+G69+J69+G87+J87</f>
        <v>48</v>
      </c>
      <c r="AF38">
        <v>0</v>
      </c>
      <c r="AG38">
        <v>0</v>
      </c>
      <c r="AH38">
        <f>+H113</f>
        <v>12</v>
      </c>
      <c r="AI38">
        <f t="shared" si="2"/>
        <v>128</v>
      </c>
      <c r="AJ38" t="s">
        <v>1487</v>
      </c>
    </row>
    <row r="39" spans="1:36" ht="12.75">
      <c r="A39" t="s">
        <v>1128</v>
      </c>
      <c r="B39" t="s">
        <v>1488</v>
      </c>
      <c r="C39" t="s">
        <v>1489</v>
      </c>
      <c r="D39" t="s">
        <v>1402</v>
      </c>
      <c r="E39" t="s">
        <v>1131</v>
      </c>
      <c r="F39" t="s">
        <v>1490</v>
      </c>
      <c r="G39">
        <v>12</v>
      </c>
      <c r="H39">
        <v>0</v>
      </c>
      <c r="I39" t="s">
        <v>1491</v>
      </c>
      <c r="J39">
        <v>12</v>
      </c>
      <c r="K39" t="s">
        <v>1380</v>
      </c>
      <c r="L39">
        <v>60</v>
      </c>
      <c r="M39" t="s">
        <v>1492</v>
      </c>
      <c r="N39">
        <v>60</v>
      </c>
      <c r="O39" t="s">
        <v>1492</v>
      </c>
      <c r="P39">
        <v>36</v>
      </c>
      <c r="Q39">
        <v>0</v>
      </c>
      <c r="R39">
        <v>0</v>
      </c>
      <c r="S39">
        <v>0</v>
      </c>
      <c r="T39" t="s">
        <v>1493</v>
      </c>
      <c r="U39" t="s">
        <v>1494</v>
      </c>
      <c r="V39" t="s">
        <v>1495</v>
      </c>
      <c r="W39" t="s">
        <v>1496</v>
      </c>
      <c r="X39" t="s">
        <v>1314</v>
      </c>
      <c r="Y39" t="s">
        <v>1112</v>
      </c>
      <c r="Z39" t="s">
        <v>1497</v>
      </c>
      <c r="AC39" t="s">
        <v>1328</v>
      </c>
      <c r="AD39">
        <f>+G86+J86+G96+G103+J103+G109+J109</f>
        <v>82</v>
      </c>
      <c r="AE39">
        <f>+G22+J22+G36+J36+G51+J51</f>
        <v>72</v>
      </c>
      <c r="AF39">
        <v>0</v>
      </c>
      <c r="AG39">
        <v>0</v>
      </c>
      <c r="AH39">
        <f>+L22+L36+L51+L86+L103+L109</f>
        <v>46</v>
      </c>
      <c r="AI39">
        <f t="shared" si="2"/>
        <v>200</v>
      </c>
      <c r="AJ39" t="s">
        <v>1498</v>
      </c>
    </row>
    <row r="40" spans="1:36" ht="12.75">
      <c r="A40" t="s">
        <v>1128</v>
      </c>
      <c r="B40" t="s">
        <v>1488</v>
      </c>
      <c r="C40" t="s">
        <v>1499</v>
      </c>
      <c r="D40" t="s">
        <v>1402</v>
      </c>
      <c r="E40" t="s">
        <v>1131</v>
      </c>
      <c r="F40" t="s">
        <v>1490</v>
      </c>
      <c r="G40">
        <v>12</v>
      </c>
      <c r="H40">
        <v>0</v>
      </c>
      <c r="I40" t="s">
        <v>1491</v>
      </c>
      <c r="J40">
        <v>12</v>
      </c>
      <c r="K40" t="s">
        <v>1500</v>
      </c>
      <c r="L40">
        <v>60</v>
      </c>
      <c r="M40" t="s">
        <v>1492</v>
      </c>
      <c r="N40">
        <v>60</v>
      </c>
      <c r="O40" t="s">
        <v>1492</v>
      </c>
      <c r="P40">
        <v>0</v>
      </c>
      <c r="Q40">
        <v>0</v>
      </c>
      <c r="R40">
        <v>0</v>
      </c>
      <c r="S40">
        <v>0</v>
      </c>
      <c r="U40" t="s">
        <v>1494</v>
      </c>
      <c r="V40" t="s">
        <v>1495</v>
      </c>
      <c r="W40" t="s">
        <v>1496</v>
      </c>
      <c r="X40" t="s">
        <v>1314</v>
      </c>
      <c r="Y40" t="s">
        <v>1112</v>
      </c>
      <c r="AC40" t="s">
        <v>1446</v>
      </c>
      <c r="AD40">
        <f>G61+J61+G117+J117+L30+L61+L49+L117</f>
        <v>96</v>
      </c>
      <c r="AE40">
        <f>+G49+J49+G30+J30+G89</f>
        <v>58</v>
      </c>
      <c r="AF40">
        <v>0</v>
      </c>
      <c r="AG40">
        <v>0</v>
      </c>
      <c r="AH40">
        <f>+H30+H61+H49+H117</f>
        <v>44</v>
      </c>
      <c r="AI40">
        <f t="shared" si="2"/>
        <v>198</v>
      </c>
      <c r="AJ40" t="s">
        <v>1501</v>
      </c>
    </row>
    <row r="41" spans="1:36" ht="12.75">
      <c r="A41" t="s">
        <v>1128</v>
      </c>
      <c r="B41" t="s">
        <v>1488</v>
      </c>
      <c r="C41" t="s">
        <v>1502</v>
      </c>
      <c r="D41" t="s">
        <v>1402</v>
      </c>
      <c r="E41" t="s">
        <v>1131</v>
      </c>
      <c r="F41" t="s">
        <v>1490</v>
      </c>
      <c r="G41">
        <v>12</v>
      </c>
      <c r="H41">
        <v>6</v>
      </c>
      <c r="I41" t="s">
        <v>1503</v>
      </c>
      <c r="J41">
        <v>12</v>
      </c>
      <c r="K41" t="s">
        <v>1504</v>
      </c>
      <c r="L41">
        <v>12</v>
      </c>
      <c r="M41" t="s">
        <v>1505</v>
      </c>
      <c r="N41">
        <v>12</v>
      </c>
      <c r="O41" t="s">
        <v>1505</v>
      </c>
      <c r="P41">
        <v>0</v>
      </c>
      <c r="Q41">
        <v>0</v>
      </c>
      <c r="R41">
        <v>0</v>
      </c>
      <c r="S41">
        <v>0</v>
      </c>
      <c r="U41" t="s">
        <v>1494</v>
      </c>
      <c r="V41" t="s">
        <v>1495</v>
      </c>
      <c r="W41" t="s">
        <v>1496</v>
      </c>
      <c r="X41" t="s">
        <v>1314</v>
      </c>
      <c r="Y41" t="s">
        <v>1112</v>
      </c>
      <c r="AC41" t="s">
        <v>1166</v>
      </c>
      <c r="AD41">
        <f>+G10+J10+L10+L113</f>
        <v>48</v>
      </c>
      <c r="AE41">
        <v>0</v>
      </c>
      <c r="AF41">
        <v>0</v>
      </c>
      <c r="AG41">
        <v>0</v>
      </c>
      <c r="AH41">
        <f>+H10</f>
        <v>2</v>
      </c>
      <c r="AI41">
        <f t="shared" si="2"/>
        <v>50</v>
      </c>
      <c r="AJ41" t="s">
        <v>1506</v>
      </c>
    </row>
    <row r="42" spans="1:36" ht="12.75">
      <c r="A42" t="s">
        <v>1152</v>
      </c>
      <c r="B42" t="s">
        <v>1507</v>
      </c>
      <c r="C42" t="s">
        <v>1508</v>
      </c>
      <c r="D42" t="s">
        <v>1102</v>
      </c>
      <c r="E42" t="s">
        <v>1154</v>
      </c>
      <c r="F42" t="s">
        <v>1509</v>
      </c>
      <c r="G42">
        <v>12</v>
      </c>
      <c r="H42">
        <v>14</v>
      </c>
      <c r="I42" t="s">
        <v>659</v>
      </c>
      <c r="J42">
        <v>12</v>
      </c>
      <c r="K42" t="s">
        <v>1514</v>
      </c>
      <c r="L42">
        <v>12</v>
      </c>
      <c r="M42" t="s">
        <v>1514</v>
      </c>
      <c r="N42">
        <v>0</v>
      </c>
      <c r="P42">
        <v>4</v>
      </c>
      <c r="Q42">
        <v>4</v>
      </c>
      <c r="R42">
        <v>24</v>
      </c>
      <c r="S42">
        <v>1</v>
      </c>
      <c r="T42" t="s">
        <v>1510</v>
      </c>
      <c r="U42" t="s">
        <v>1511</v>
      </c>
      <c r="V42" t="s">
        <v>1512</v>
      </c>
      <c r="W42" t="s">
        <v>1513</v>
      </c>
      <c r="X42" t="s">
        <v>1111</v>
      </c>
      <c r="Y42" t="s">
        <v>1112</v>
      </c>
      <c r="AC42" t="s">
        <v>1514</v>
      </c>
      <c r="AD42">
        <f>+G42+J42+G45+L42</f>
        <v>46</v>
      </c>
      <c r="AE42">
        <v>0</v>
      </c>
      <c r="AF42">
        <v>0</v>
      </c>
      <c r="AG42">
        <v>0</v>
      </c>
      <c r="AH42">
        <f>+H42+H45</f>
        <v>14</v>
      </c>
      <c r="AI42">
        <f t="shared" si="2"/>
        <v>60</v>
      </c>
      <c r="AJ42" t="s">
        <v>1515</v>
      </c>
    </row>
    <row r="43" spans="1:36" ht="12.75">
      <c r="A43" t="s">
        <v>1152</v>
      </c>
      <c r="B43" t="s">
        <v>1507</v>
      </c>
      <c r="C43" t="s">
        <v>1516</v>
      </c>
      <c r="D43" t="s">
        <v>1102</v>
      </c>
      <c r="E43" t="s">
        <v>1154</v>
      </c>
      <c r="F43" t="s">
        <v>1517</v>
      </c>
      <c r="G43">
        <v>12</v>
      </c>
      <c r="H43">
        <v>8</v>
      </c>
      <c r="I43" t="s">
        <v>1518</v>
      </c>
      <c r="J43">
        <v>12</v>
      </c>
      <c r="K43" t="s">
        <v>1478</v>
      </c>
      <c r="L43">
        <v>12</v>
      </c>
      <c r="M43" t="s">
        <v>1478</v>
      </c>
      <c r="N43">
        <v>0</v>
      </c>
      <c r="P43">
        <v>4</v>
      </c>
      <c r="Q43">
        <v>10</v>
      </c>
      <c r="R43">
        <v>1</v>
      </c>
      <c r="S43">
        <v>0</v>
      </c>
      <c r="T43" t="s">
        <v>1437</v>
      </c>
      <c r="U43" t="s">
        <v>1519</v>
      </c>
      <c r="V43" t="s">
        <v>1520</v>
      </c>
      <c r="W43" t="s">
        <v>1521</v>
      </c>
      <c r="X43" t="s">
        <v>1111</v>
      </c>
      <c r="Y43" t="s">
        <v>1171</v>
      </c>
      <c r="Z43" t="s">
        <v>1190</v>
      </c>
      <c r="AC43" t="s">
        <v>1522</v>
      </c>
      <c r="AD43">
        <v>0</v>
      </c>
      <c r="AE43">
        <f>+H160</f>
        <v>24</v>
      </c>
      <c r="AF43">
        <v>0</v>
      </c>
      <c r="AG43">
        <v>0</v>
      </c>
      <c r="AH43">
        <v>0</v>
      </c>
      <c r="AI43">
        <f t="shared" si="2"/>
        <v>24</v>
      </c>
      <c r="AJ43" t="s">
        <v>1523</v>
      </c>
    </row>
    <row r="44" spans="1:36" ht="12.75">
      <c r="A44" t="s">
        <v>1152</v>
      </c>
      <c r="B44" t="s">
        <v>1507</v>
      </c>
      <c r="C44" t="s">
        <v>1524</v>
      </c>
      <c r="D44" t="s">
        <v>1102</v>
      </c>
      <c r="E44" t="s">
        <v>1154</v>
      </c>
      <c r="F44" t="s">
        <v>1509</v>
      </c>
      <c r="G44">
        <v>10</v>
      </c>
      <c r="H44">
        <v>0</v>
      </c>
      <c r="I44" t="s">
        <v>1116</v>
      </c>
      <c r="J44">
        <v>10</v>
      </c>
      <c r="K44" t="s">
        <v>1116</v>
      </c>
      <c r="L44">
        <v>5</v>
      </c>
      <c r="M44" t="s">
        <v>1116</v>
      </c>
      <c r="N44">
        <v>0</v>
      </c>
      <c r="P44">
        <v>0</v>
      </c>
      <c r="Q44">
        <v>0</v>
      </c>
      <c r="R44">
        <v>0</v>
      </c>
      <c r="S44">
        <v>0</v>
      </c>
      <c r="U44" t="s">
        <v>1525</v>
      </c>
      <c r="V44" t="s">
        <v>1512</v>
      </c>
      <c r="W44" t="s">
        <v>1513</v>
      </c>
      <c r="X44" t="s">
        <v>1111</v>
      </c>
      <c r="Y44" t="s">
        <v>1112</v>
      </c>
      <c r="Z44" t="s">
        <v>1184</v>
      </c>
      <c r="AC44" t="s">
        <v>1526</v>
      </c>
      <c r="AD44">
        <f>+G115+J115+G72+J72+G81+J81</f>
        <v>60</v>
      </c>
      <c r="AE44">
        <f>+G46+J46</f>
        <v>20</v>
      </c>
      <c r="AF44">
        <v>0</v>
      </c>
      <c r="AG44">
        <v>0</v>
      </c>
      <c r="AH44">
        <f>+L46+L72+L115+L81</f>
        <v>20</v>
      </c>
      <c r="AI44">
        <f t="shared" si="2"/>
        <v>100</v>
      </c>
      <c r="AJ44" t="s">
        <v>1527</v>
      </c>
    </row>
    <row r="45" spans="1:36" ht="12.75">
      <c r="A45" t="s">
        <v>1528</v>
      </c>
      <c r="B45" t="s">
        <v>1529</v>
      </c>
      <c r="C45" t="s">
        <v>1530</v>
      </c>
      <c r="D45" t="s">
        <v>1102</v>
      </c>
      <c r="E45" t="s">
        <v>1361</v>
      </c>
      <c r="F45" t="s">
        <v>1531</v>
      </c>
      <c r="G45">
        <v>10</v>
      </c>
      <c r="H45">
        <v>0</v>
      </c>
      <c r="I45" t="s">
        <v>1567</v>
      </c>
      <c r="J45">
        <v>10</v>
      </c>
      <c r="K45" t="s">
        <v>1567</v>
      </c>
      <c r="L45">
        <v>5</v>
      </c>
      <c r="M45" t="s">
        <v>1567</v>
      </c>
      <c r="N45">
        <v>0</v>
      </c>
      <c r="P45">
        <v>8</v>
      </c>
      <c r="Q45">
        <v>24</v>
      </c>
      <c r="R45">
        <v>0</v>
      </c>
      <c r="S45">
        <v>0</v>
      </c>
      <c r="T45" t="s">
        <v>1284</v>
      </c>
      <c r="U45" t="s">
        <v>1532</v>
      </c>
      <c r="V45" t="s">
        <v>1533</v>
      </c>
      <c r="W45" t="s">
        <v>1534</v>
      </c>
      <c r="X45" t="s">
        <v>1111</v>
      </c>
      <c r="Y45" t="s">
        <v>1112</v>
      </c>
      <c r="AC45" t="s">
        <v>1116</v>
      </c>
      <c r="AD45" s="3">
        <f>+G4+J4+G7+J7+G12+J12+G44+J44+G92+J92+G107+J107+G54+J54+G58+J58</f>
        <v>160</v>
      </c>
      <c r="AE45">
        <f>G159+G160+G89</f>
        <v>50</v>
      </c>
      <c r="AF45">
        <v>0</v>
      </c>
      <c r="AG45">
        <v>0</v>
      </c>
      <c r="AH45">
        <f>+L4+L7+L12+L44+L54+L92+L107+L58</f>
        <v>40</v>
      </c>
      <c r="AI45">
        <f t="shared" si="2"/>
        <v>250</v>
      </c>
      <c r="AJ45" t="s">
        <v>1535</v>
      </c>
    </row>
    <row r="46" spans="1:36" ht="12.75">
      <c r="A46" t="s">
        <v>1528</v>
      </c>
      <c r="B46" t="s">
        <v>1529</v>
      </c>
      <c r="C46" t="s">
        <v>1536</v>
      </c>
      <c r="D46" t="s">
        <v>1102</v>
      </c>
      <c r="E46" t="s">
        <v>1361</v>
      </c>
      <c r="F46" t="s">
        <v>1531</v>
      </c>
      <c r="G46">
        <v>10</v>
      </c>
      <c r="H46">
        <v>0</v>
      </c>
      <c r="I46" t="s">
        <v>1526</v>
      </c>
      <c r="J46">
        <v>10</v>
      </c>
      <c r="K46" t="s">
        <v>1526</v>
      </c>
      <c r="L46">
        <v>5</v>
      </c>
      <c r="M46" t="s">
        <v>1526</v>
      </c>
      <c r="N46">
        <v>0</v>
      </c>
      <c r="P46">
        <v>4</v>
      </c>
      <c r="Q46">
        <v>12</v>
      </c>
      <c r="R46">
        <v>0</v>
      </c>
      <c r="S46">
        <v>0</v>
      </c>
      <c r="T46" t="s">
        <v>1284</v>
      </c>
      <c r="U46" t="s">
        <v>1537</v>
      </c>
      <c r="V46" t="s">
        <v>1533</v>
      </c>
      <c r="W46" t="s">
        <v>1534</v>
      </c>
      <c r="X46" t="s">
        <v>1111</v>
      </c>
      <c r="Y46" t="s">
        <v>1112</v>
      </c>
      <c r="Z46" t="s">
        <v>1190</v>
      </c>
      <c r="AC46" t="s">
        <v>1538</v>
      </c>
      <c r="AD46">
        <f>+G84+J84+L84</f>
        <v>36</v>
      </c>
      <c r="AE46">
        <v>0</v>
      </c>
      <c r="AF46">
        <v>0</v>
      </c>
      <c r="AG46">
        <v>0</v>
      </c>
      <c r="AH46">
        <f>+H84</f>
        <v>4</v>
      </c>
      <c r="AI46">
        <f t="shared" si="2"/>
        <v>40</v>
      </c>
      <c r="AJ46" t="s">
        <v>1539</v>
      </c>
    </row>
    <row r="47" spans="1:36" ht="12.75">
      <c r="A47" t="s">
        <v>1528</v>
      </c>
      <c r="B47" t="s">
        <v>1529</v>
      </c>
      <c r="C47" t="s">
        <v>1540</v>
      </c>
      <c r="D47" t="s">
        <v>1102</v>
      </c>
      <c r="E47" t="s">
        <v>1361</v>
      </c>
      <c r="F47" t="s">
        <v>1531</v>
      </c>
      <c r="G47">
        <v>10</v>
      </c>
      <c r="H47">
        <v>0</v>
      </c>
      <c r="I47" t="s">
        <v>1208</v>
      </c>
      <c r="J47">
        <v>10</v>
      </c>
      <c r="K47" t="s">
        <v>1208</v>
      </c>
      <c r="L47">
        <v>5</v>
      </c>
      <c r="M47" t="s">
        <v>1208</v>
      </c>
      <c r="N47">
        <v>0</v>
      </c>
      <c r="P47">
        <v>0</v>
      </c>
      <c r="Q47">
        <v>0</v>
      </c>
      <c r="R47">
        <v>0</v>
      </c>
      <c r="S47">
        <v>0</v>
      </c>
      <c r="U47" t="s">
        <v>1541</v>
      </c>
      <c r="V47" t="s">
        <v>1533</v>
      </c>
      <c r="W47" t="s">
        <v>1534</v>
      </c>
      <c r="X47" t="s">
        <v>1111</v>
      </c>
      <c r="Y47" t="s">
        <v>1112</v>
      </c>
      <c r="AC47" t="s">
        <v>1428</v>
      </c>
      <c r="AD47">
        <f>+G29+J29+G31+J31</f>
        <v>48</v>
      </c>
      <c r="AE47">
        <v>0</v>
      </c>
      <c r="AF47">
        <v>0</v>
      </c>
      <c r="AG47">
        <v>0</v>
      </c>
      <c r="AH47">
        <f>+L29+L31</f>
        <v>12</v>
      </c>
      <c r="AI47">
        <f t="shared" si="2"/>
        <v>60</v>
      </c>
      <c r="AJ47" t="s">
        <v>1542</v>
      </c>
    </row>
    <row r="48" spans="1:36" ht="12.75">
      <c r="A48" t="s">
        <v>1101</v>
      </c>
      <c r="B48" t="s">
        <v>1543</v>
      </c>
      <c r="C48" t="s">
        <v>1544</v>
      </c>
      <c r="D48" t="s">
        <v>1102</v>
      </c>
      <c r="E48" t="s">
        <v>1103</v>
      </c>
      <c r="F48" t="s">
        <v>1545</v>
      </c>
      <c r="G48">
        <v>12</v>
      </c>
      <c r="H48">
        <v>14</v>
      </c>
      <c r="I48" t="s">
        <v>1481</v>
      </c>
      <c r="J48">
        <v>12</v>
      </c>
      <c r="K48" t="s">
        <v>1472</v>
      </c>
      <c r="L48">
        <v>12</v>
      </c>
      <c r="M48" t="s">
        <v>1472</v>
      </c>
      <c r="N48">
        <v>0</v>
      </c>
      <c r="P48">
        <v>12</v>
      </c>
      <c r="Q48">
        <v>24</v>
      </c>
      <c r="R48">
        <v>0</v>
      </c>
      <c r="S48">
        <v>0</v>
      </c>
      <c r="T48" t="s">
        <v>1284</v>
      </c>
      <c r="U48" t="s">
        <v>1546</v>
      </c>
      <c r="V48" t="s">
        <v>1547</v>
      </c>
      <c r="W48" t="s">
        <v>1548</v>
      </c>
      <c r="X48" t="s">
        <v>1111</v>
      </c>
      <c r="Y48" t="s">
        <v>1112</v>
      </c>
      <c r="AC48" t="s">
        <v>1123</v>
      </c>
      <c r="AD48">
        <f>+G5+J5</f>
        <v>24</v>
      </c>
      <c r="AE48">
        <f>+J130+L160+G161</f>
        <v>36</v>
      </c>
      <c r="AF48">
        <v>0</v>
      </c>
      <c r="AG48">
        <v>0</v>
      </c>
      <c r="AH48">
        <f>+L5</f>
        <v>8</v>
      </c>
      <c r="AI48">
        <f t="shared" si="2"/>
        <v>68</v>
      </c>
      <c r="AJ48" t="s">
        <v>1549</v>
      </c>
    </row>
    <row r="49" spans="1:36" ht="12.75">
      <c r="A49" t="s">
        <v>1101</v>
      </c>
      <c r="B49" t="s">
        <v>1543</v>
      </c>
      <c r="C49" t="s">
        <v>1550</v>
      </c>
      <c r="D49" t="s">
        <v>1102</v>
      </c>
      <c r="E49" t="s">
        <v>1103</v>
      </c>
      <c r="F49" t="s">
        <v>1545</v>
      </c>
      <c r="G49">
        <v>12</v>
      </c>
      <c r="H49">
        <v>11</v>
      </c>
      <c r="I49" t="s">
        <v>1445</v>
      </c>
      <c r="J49">
        <v>12</v>
      </c>
      <c r="K49" t="s">
        <v>1446</v>
      </c>
      <c r="L49">
        <v>12</v>
      </c>
      <c r="M49" t="s">
        <v>1446</v>
      </c>
      <c r="N49">
        <v>0</v>
      </c>
      <c r="P49">
        <v>0</v>
      </c>
      <c r="Q49">
        <v>0</v>
      </c>
      <c r="R49">
        <v>0</v>
      </c>
      <c r="S49">
        <v>0</v>
      </c>
      <c r="U49" t="s">
        <v>1551</v>
      </c>
      <c r="V49" t="s">
        <v>1547</v>
      </c>
      <c r="W49" t="s">
        <v>1548</v>
      </c>
      <c r="X49" t="s">
        <v>1111</v>
      </c>
      <c r="Y49" t="s">
        <v>1112</v>
      </c>
      <c r="Z49" t="s">
        <v>1190</v>
      </c>
      <c r="AC49" t="s">
        <v>1194</v>
      </c>
      <c r="AD49">
        <f>+G14+J14+G18+J18+G56+J56</f>
        <v>72</v>
      </c>
      <c r="AE49">
        <v>0</v>
      </c>
      <c r="AF49">
        <v>0</v>
      </c>
      <c r="AG49">
        <v>0</v>
      </c>
      <c r="AH49">
        <f>+L14+L18+L56</f>
        <v>24</v>
      </c>
      <c r="AI49">
        <f t="shared" si="2"/>
        <v>96</v>
      </c>
      <c r="AJ49" t="s">
        <v>1552</v>
      </c>
    </row>
    <row r="50" spans="1:36" ht="12.75">
      <c r="A50" t="s">
        <v>1101</v>
      </c>
      <c r="B50" t="s">
        <v>1543</v>
      </c>
      <c r="C50" t="s">
        <v>1553</v>
      </c>
      <c r="D50" t="s">
        <v>1102</v>
      </c>
      <c r="E50" t="s">
        <v>1103</v>
      </c>
      <c r="F50" t="s">
        <v>1545</v>
      </c>
      <c r="G50">
        <v>12</v>
      </c>
      <c r="H50">
        <v>9</v>
      </c>
      <c r="I50" t="s">
        <v>1518</v>
      </c>
      <c r="J50">
        <v>12</v>
      </c>
      <c r="K50" t="s">
        <v>1478</v>
      </c>
      <c r="L50">
        <v>12</v>
      </c>
      <c r="M50" t="s">
        <v>1478</v>
      </c>
      <c r="N50">
        <v>0</v>
      </c>
      <c r="P50">
        <v>0</v>
      </c>
      <c r="Q50">
        <v>0</v>
      </c>
      <c r="R50">
        <v>0</v>
      </c>
      <c r="S50">
        <v>0</v>
      </c>
      <c r="U50" t="s">
        <v>1554</v>
      </c>
      <c r="V50" t="s">
        <v>1547</v>
      </c>
      <c r="W50" t="s">
        <v>1548</v>
      </c>
      <c r="X50" t="s">
        <v>1111</v>
      </c>
      <c r="Y50" t="s">
        <v>1112</v>
      </c>
      <c r="AC50" t="s">
        <v>1555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f aca="true" t="shared" si="3" ref="AI50:AI65">+AD50+AE50+AF50+AG50+AH50</f>
        <v>0</v>
      </c>
      <c r="AJ50" t="s">
        <v>1556</v>
      </c>
    </row>
    <row r="51" spans="1:36" ht="12.75">
      <c r="A51" t="s">
        <v>1178</v>
      </c>
      <c r="B51" t="s">
        <v>1557</v>
      </c>
      <c r="C51" t="s">
        <v>1558</v>
      </c>
      <c r="D51" t="s">
        <v>1102</v>
      </c>
      <c r="E51" t="s">
        <v>1361</v>
      </c>
      <c r="F51" t="s">
        <v>1559</v>
      </c>
      <c r="G51">
        <v>12</v>
      </c>
      <c r="H51">
        <v>0</v>
      </c>
      <c r="I51" t="s">
        <v>1328</v>
      </c>
      <c r="J51">
        <v>12</v>
      </c>
      <c r="K51" t="s">
        <v>1328</v>
      </c>
      <c r="L51">
        <v>7</v>
      </c>
      <c r="M51" t="s">
        <v>1328</v>
      </c>
      <c r="N51">
        <v>0</v>
      </c>
      <c r="P51">
        <v>12</v>
      </c>
      <c r="Q51">
        <v>24</v>
      </c>
      <c r="R51">
        <v>12</v>
      </c>
      <c r="S51">
        <v>12</v>
      </c>
      <c r="T51" t="s">
        <v>1329</v>
      </c>
      <c r="U51" t="s">
        <v>1560</v>
      </c>
      <c r="V51" t="s">
        <v>1561</v>
      </c>
      <c r="W51" t="s">
        <v>1562</v>
      </c>
      <c r="X51" t="s">
        <v>1142</v>
      </c>
      <c r="Y51" t="s">
        <v>1112</v>
      </c>
      <c r="Z51" t="s">
        <v>1333</v>
      </c>
      <c r="AC51" t="s">
        <v>1563</v>
      </c>
      <c r="AD51">
        <v>0</v>
      </c>
      <c r="AE51">
        <f>+N130</f>
        <v>10</v>
      </c>
      <c r="AF51">
        <v>0</v>
      </c>
      <c r="AG51">
        <v>0</v>
      </c>
      <c r="AH51">
        <v>0</v>
      </c>
      <c r="AI51">
        <f t="shared" si="3"/>
        <v>10</v>
      </c>
      <c r="AJ51" t="s">
        <v>1564</v>
      </c>
    </row>
    <row r="52" spans="1:36" ht="12.75">
      <c r="A52" t="s">
        <v>1178</v>
      </c>
      <c r="B52" t="s">
        <v>1557</v>
      </c>
      <c r="C52" t="s">
        <v>1565</v>
      </c>
      <c r="D52" t="s">
        <v>1102</v>
      </c>
      <c r="E52" t="s">
        <v>1361</v>
      </c>
      <c r="F52" t="s">
        <v>1559</v>
      </c>
      <c r="G52">
        <v>12</v>
      </c>
      <c r="H52">
        <v>12</v>
      </c>
      <c r="I52" t="s">
        <v>1187</v>
      </c>
      <c r="J52">
        <v>12</v>
      </c>
      <c r="K52" t="s">
        <v>1188</v>
      </c>
      <c r="L52">
        <v>12</v>
      </c>
      <c r="M52" t="s">
        <v>1188</v>
      </c>
      <c r="N52">
        <v>0</v>
      </c>
      <c r="P52">
        <v>0</v>
      </c>
      <c r="Q52">
        <v>0</v>
      </c>
      <c r="R52">
        <v>0</v>
      </c>
      <c r="S52">
        <v>0</v>
      </c>
      <c r="U52" t="s">
        <v>1566</v>
      </c>
      <c r="V52" t="s">
        <v>1561</v>
      </c>
      <c r="W52" t="s">
        <v>1562</v>
      </c>
      <c r="X52" t="s">
        <v>1142</v>
      </c>
      <c r="Y52" t="s">
        <v>1112</v>
      </c>
      <c r="Z52" t="s">
        <v>1356</v>
      </c>
      <c r="AC52" t="s">
        <v>1567</v>
      </c>
      <c r="AD52">
        <f>+G45+J45</f>
        <v>20</v>
      </c>
      <c r="AE52">
        <f>+G142+L130</f>
        <v>20</v>
      </c>
      <c r="AF52">
        <v>0</v>
      </c>
      <c r="AG52">
        <v>0</v>
      </c>
      <c r="AH52">
        <f>+L45</f>
        <v>5</v>
      </c>
      <c r="AI52">
        <f t="shared" si="3"/>
        <v>45</v>
      </c>
      <c r="AJ52" t="s">
        <v>1568</v>
      </c>
    </row>
    <row r="53" spans="1:36" ht="12.75">
      <c r="A53" t="s">
        <v>1178</v>
      </c>
      <c r="B53" t="s">
        <v>1557</v>
      </c>
      <c r="C53" t="s">
        <v>1569</v>
      </c>
      <c r="D53" t="s">
        <v>1102</v>
      </c>
      <c r="E53" t="s">
        <v>1361</v>
      </c>
      <c r="F53" t="s">
        <v>1559</v>
      </c>
      <c r="G53">
        <v>12</v>
      </c>
      <c r="H53">
        <v>14</v>
      </c>
      <c r="I53" t="s">
        <v>1481</v>
      </c>
      <c r="J53">
        <v>12</v>
      </c>
      <c r="K53" t="s">
        <v>1472</v>
      </c>
      <c r="L53">
        <v>12</v>
      </c>
      <c r="M53" t="s">
        <v>1472</v>
      </c>
      <c r="N53">
        <v>0</v>
      </c>
      <c r="P53">
        <v>0</v>
      </c>
      <c r="Q53">
        <v>0</v>
      </c>
      <c r="R53">
        <v>0</v>
      </c>
      <c r="S53">
        <v>0</v>
      </c>
      <c r="U53" t="s">
        <v>1570</v>
      </c>
      <c r="V53" t="s">
        <v>1561</v>
      </c>
      <c r="W53" t="s">
        <v>1562</v>
      </c>
      <c r="X53" t="s">
        <v>1142</v>
      </c>
      <c r="Y53" t="s">
        <v>1112</v>
      </c>
      <c r="Z53" t="s">
        <v>1356</v>
      </c>
      <c r="AC53" t="s">
        <v>1106</v>
      </c>
      <c r="AD53">
        <f>+G8+G68+G11+J8+J68+J11+G19+J19+G57+J57+G90+J90+G130+G160</f>
        <v>160</v>
      </c>
      <c r="AE53">
        <f>+G130+J160</f>
        <v>20</v>
      </c>
      <c r="AF53">
        <v>0</v>
      </c>
      <c r="AG53">
        <v>0</v>
      </c>
      <c r="AH53">
        <f>+L8+L68+L11+L19+L57+L90</f>
        <v>30</v>
      </c>
      <c r="AI53">
        <f t="shared" si="3"/>
        <v>210</v>
      </c>
      <c r="AJ53" t="s">
        <v>1571</v>
      </c>
    </row>
    <row r="54" spans="1:36" ht="12.75">
      <c r="A54" t="s">
        <v>1128</v>
      </c>
      <c r="B54" t="s">
        <v>1572</v>
      </c>
      <c r="C54" t="s">
        <v>1573</v>
      </c>
      <c r="D54" t="s">
        <v>1102</v>
      </c>
      <c r="E54" t="s">
        <v>1131</v>
      </c>
      <c r="F54" t="s">
        <v>1574</v>
      </c>
      <c r="G54">
        <v>10</v>
      </c>
      <c r="H54">
        <v>0</v>
      </c>
      <c r="I54" t="s">
        <v>1116</v>
      </c>
      <c r="J54">
        <v>10</v>
      </c>
      <c r="K54" t="s">
        <v>1116</v>
      </c>
      <c r="L54">
        <v>5</v>
      </c>
      <c r="M54" t="s">
        <v>1116</v>
      </c>
      <c r="N54">
        <v>0</v>
      </c>
      <c r="P54">
        <v>8</v>
      </c>
      <c r="Q54">
        <v>8</v>
      </c>
      <c r="R54">
        <v>22</v>
      </c>
      <c r="S54">
        <v>1</v>
      </c>
      <c r="T54" t="s">
        <v>1275</v>
      </c>
      <c r="U54" t="s">
        <v>1575</v>
      </c>
      <c r="V54" t="s">
        <v>1576</v>
      </c>
      <c r="W54" t="s">
        <v>1577</v>
      </c>
      <c r="X54" t="s">
        <v>1111</v>
      </c>
      <c r="Y54" t="s">
        <v>1160</v>
      </c>
      <c r="Z54" t="s">
        <v>1184</v>
      </c>
      <c r="AC54" t="s">
        <v>656</v>
      </c>
      <c r="AD54">
        <f>+G3+J3</f>
        <v>20</v>
      </c>
      <c r="AE54">
        <v>0</v>
      </c>
      <c r="AF54">
        <v>0</v>
      </c>
      <c r="AG54">
        <v>0</v>
      </c>
      <c r="AH54">
        <f>+L3</f>
        <v>5</v>
      </c>
      <c r="AI54">
        <f t="shared" si="3"/>
        <v>25</v>
      </c>
      <c r="AJ54" t="s">
        <v>660</v>
      </c>
    </row>
    <row r="55" spans="1:36" ht="12.75">
      <c r="A55" t="s">
        <v>1128</v>
      </c>
      <c r="B55" t="s">
        <v>1572</v>
      </c>
      <c r="C55" t="s">
        <v>1580</v>
      </c>
      <c r="D55" t="s">
        <v>1102</v>
      </c>
      <c r="E55" t="s">
        <v>1131</v>
      </c>
      <c r="F55" t="s">
        <v>1142</v>
      </c>
      <c r="G55">
        <v>12</v>
      </c>
      <c r="H55">
        <v>7</v>
      </c>
      <c r="I55" t="s">
        <v>1282</v>
      </c>
      <c r="J55">
        <v>12</v>
      </c>
      <c r="K55" t="s">
        <v>1283</v>
      </c>
      <c r="L55">
        <v>12</v>
      </c>
      <c r="M55" t="s">
        <v>1283</v>
      </c>
      <c r="N55">
        <v>0</v>
      </c>
      <c r="P55">
        <v>4</v>
      </c>
      <c r="Q55">
        <v>12</v>
      </c>
      <c r="R55">
        <v>0</v>
      </c>
      <c r="S55">
        <v>0</v>
      </c>
      <c r="T55" t="s">
        <v>1284</v>
      </c>
      <c r="U55" t="s">
        <v>1581</v>
      </c>
      <c r="V55" t="s">
        <v>1449</v>
      </c>
      <c r="X55" t="s">
        <v>1111</v>
      </c>
      <c r="Y55" t="s">
        <v>1144</v>
      </c>
      <c r="Z55" t="s">
        <v>1190</v>
      </c>
      <c r="AC55" t="s">
        <v>1578</v>
      </c>
      <c r="AD55">
        <v>0</v>
      </c>
      <c r="AE55">
        <f>+S22+R35+S51+S60+R89+SUM(G132:G140)+SUM(J136:J140)+SUM(L136:L140)+SUM(N136:N141)+G131+J131+J132+J133+L132+L133+N132+N133+Q4+Q9+Q57+Q90</f>
        <v>468</v>
      </c>
      <c r="AF55">
        <v>0</v>
      </c>
      <c r="AG55">
        <v>0</v>
      </c>
      <c r="AH55">
        <v>10</v>
      </c>
      <c r="AI55">
        <f t="shared" si="3"/>
        <v>478</v>
      </c>
      <c r="AJ55" t="s">
        <v>1579</v>
      </c>
    </row>
    <row r="56" spans="1:36" ht="12.75">
      <c r="A56" t="s">
        <v>1128</v>
      </c>
      <c r="B56" t="s">
        <v>1572</v>
      </c>
      <c r="C56" t="s">
        <v>1584</v>
      </c>
      <c r="D56" t="s">
        <v>1102</v>
      </c>
      <c r="E56" t="s">
        <v>1131</v>
      </c>
      <c r="F56" t="s">
        <v>1574</v>
      </c>
      <c r="G56">
        <v>12</v>
      </c>
      <c r="H56">
        <v>0</v>
      </c>
      <c r="I56" t="s">
        <v>1194</v>
      </c>
      <c r="J56">
        <v>12</v>
      </c>
      <c r="K56" t="s">
        <v>1194</v>
      </c>
      <c r="L56">
        <v>8</v>
      </c>
      <c r="M56" t="s">
        <v>1194</v>
      </c>
      <c r="N56">
        <v>0</v>
      </c>
      <c r="P56">
        <v>0</v>
      </c>
      <c r="Q56">
        <v>0</v>
      </c>
      <c r="R56">
        <v>0</v>
      </c>
      <c r="S56">
        <v>0</v>
      </c>
      <c r="U56" t="s">
        <v>1585</v>
      </c>
      <c r="V56" t="s">
        <v>1576</v>
      </c>
      <c r="W56" t="s">
        <v>1577</v>
      </c>
      <c r="X56" t="s">
        <v>1111</v>
      </c>
      <c r="Y56" t="s">
        <v>1160</v>
      </c>
      <c r="Z56" t="s">
        <v>1125</v>
      </c>
      <c r="AC56" t="s">
        <v>1582</v>
      </c>
      <c r="AD56">
        <v>0</v>
      </c>
      <c r="AE56">
        <f>+P12+P15+P18+P22+P30+P36+P42+P43+P45+P48+P54+R57+P68+P72+P74+P75+P78+P84+P89+P96+P103+P104+P107+P113+P117+P118+P120+P127+P19+P30+P35+P46+P51+P55+P56+P73+P87+P115</f>
        <v>274</v>
      </c>
      <c r="AF56">
        <v>0</v>
      </c>
      <c r="AG56">
        <v>0</v>
      </c>
      <c r="AH56">
        <v>14</v>
      </c>
      <c r="AI56">
        <f t="shared" si="3"/>
        <v>288</v>
      </c>
      <c r="AJ56" t="s">
        <v>1583</v>
      </c>
    </row>
    <row r="57" spans="1:36" ht="12.75">
      <c r="A57" t="s">
        <v>1152</v>
      </c>
      <c r="B57" t="s">
        <v>1587</v>
      </c>
      <c r="C57" t="s">
        <v>1588</v>
      </c>
      <c r="D57" t="s">
        <v>1102</v>
      </c>
      <c r="E57" t="s">
        <v>1200</v>
      </c>
      <c r="F57" t="s">
        <v>1589</v>
      </c>
      <c r="G57">
        <v>10</v>
      </c>
      <c r="H57">
        <v>0</v>
      </c>
      <c r="I57" t="s">
        <v>1106</v>
      </c>
      <c r="J57">
        <v>10</v>
      </c>
      <c r="K57" t="s">
        <v>1106</v>
      </c>
      <c r="L57">
        <v>5</v>
      </c>
      <c r="M57" t="s">
        <v>1106</v>
      </c>
      <c r="N57">
        <v>0</v>
      </c>
      <c r="P57">
        <v>4</v>
      </c>
      <c r="Q57">
        <v>4</v>
      </c>
      <c r="R57">
        <v>8</v>
      </c>
      <c r="S57">
        <v>30</v>
      </c>
      <c r="T57" t="s">
        <v>1590</v>
      </c>
      <c r="U57" t="s">
        <v>1591</v>
      </c>
      <c r="V57" t="s">
        <v>1592</v>
      </c>
      <c r="W57" t="s">
        <v>1593</v>
      </c>
      <c r="X57" t="s">
        <v>1111</v>
      </c>
      <c r="Y57" t="s">
        <v>1112</v>
      </c>
      <c r="AC57" t="s">
        <v>1586</v>
      </c>
      <c r="AD57">
        <v>0</v>
      </c>
      <c r="AE57">
        <f>+R3+P10+Q12+P31+Q43+Q84+R90+Q103</f>
        <v>46</v>
      </c>
      <c r="AF57">
        <v>0</v>
      </c>
      <c r="AG57">
        <v>0</v>
      </c>
      <c r="AH57">
        <v>4</v>
      </c>
      <c r="AI57">
        <f t="shared" si="3"/>
        <v>50</v>
      </c>
      <c r="AJ57" t="s">
        <v>661</v>
      </c>
    </row>
    <row r="58" spans="1:36" ht="12.75">
      <c r="A58" t="s">
        <v>1152</v>
      </c>
      <c r="B58" t="s">
        <v>1587</v>
      </c>
      <c r="C58" t="s">
        <v>1595</v>
      </c>
      <c r="D58" t="s">
        <v>1102</v>
      </c>
      <c r="E58" t="s">
        <v>1200</v>
      </c>
      <c r="F58" t="s">
        <v>1589</v>
      </c>
      <c r="G58">
        <v>10</v>
      </c>
      <c r="H58">
        <v>0</v>
      </c>
      <c r="I58" t="s">
        <v>1116</v>
      </c>
      <c r="J58">
        <v>10</v>
      </c>
      <c r="K58" t="s">
        <v>1116</v>
      </c>
      <c r="L58">
        <v>5</v>
      </c>
      <c r="M58" t="s">
        <v>1116</v>
      </c>
      <c r="N58">
        <v>0</v>
      </c>
      <c r="P58">
        <v>0</v>
      </c>
      <c r="Q58">
        <v>0</v>
      </c>
      <c r="R58">
        <v>0</v>
      </c>
      <c r="S58">
        <v>0</v>
      </c>
      <c r="U58" t="s">
        <v>1596</v>
      </c>
      <c r="V58" t="s">
        <v>1592</v>
      </c>
      <c r="W58" t="s">
        <v>1593</v>
      </c>
      <c r="X58" t="s">
        <v>1111</v>
      </c>
      <c r="Y58" t="s">
        <v>1112</v>
      </c>
      <c r="Z58" t="s">
        <v>1125</v>
      </c>
      <c r="AC58" t="s">
        <v>1594</v>
      </c>
      <c r="AD58">
        <v>0</v>
      </c>
      <c r="AE58">
        <f>+Q3+P29+Q42+R44+Q68+R84</f>
        <v>20</v>
      </c>
      <c r="AF58">
        <v>0</v>
      </c>
      <c r="AG58">
        <v>0</v>
      </c>
      <c r="AH58">
        <v>8</v>
      </c>
      <c r="AI58">
        <f t="shared" si="3"/>
        <v>28</v>
      </c>
      <c r="AJ58" t="s">
        <v>662</v>
      </c>
    </row>
    <row r="59" spans="1:36" ht="12.75">
      <c r="A59" t="s">
        <v>1152</v>
      </c>
      <c r="B59" t="s">
        <v>1587</v>
      </c>
      <c r="C59" t="s">
        <v>1599</v>
      </c>
      <c r="D59" t="s">
        <v>1102</v>
      </c>
      <c r="E59" t="s">
        <v>1200</v>
      </c>
      <c r="F59" t="s">
        <v>1589</v>
      </c>
      <c r="G59">
        <v>12</v>
      </c>
      <c r="H59">
        <v>12</v>
      </c>
      <c r="I59" t="s">
        <v>1282</v>
      </c>
      <c r="J59">
        <v>12</v>
      </c>
      <c r="K59" t="s">
        <v>1283</v>
      </c>
      <c r="L59">
        <v>12</v>
      </c>
      <c r="M59" t="s">
        <v>1283</v>
      </c>
      <c r="N59">
        <v>0</v>
      </c>
      <c r="P59">
        <v>0</v>
      </c>
      <c r="Q59">
        <v>0</v>
      </c>
      <c r="R59">
        <v>0</v>
      </c>
      <c r="S59">
        <v>0</v>
      </c>
      <c r="U59" t="s">
        <v>1600</v>
      </c>
      <c r="V59" t="s">
        <v>1592</v>
      </c>
      <c r="W59" t="s">
        <v>1593</v>
      </c>
      <c r="X59" t="s">
        <v>1111</v>
      </c>
      <c r="Y59" t="s">
        <v>1112</v>
      </c>
      <c r="Z59" t="s">
        <v>1190</v>
      </c>
      <c r="AC59" t="s">
        <v>1597</v>
      </c>
      <c r="AD59">
        <v>0</v>
      </c>
      <c r="AE59">
        <f>+P6+P9+P57+P90+P130</f>
        <v>19</v>
      </c>
      <c r="AF59">
        <v>0</v>
      </c>
      <c r="AG59">
        <v>0</v>
      </c>
      <c r="AH59">
        <v>0</v>
      </c>
      <c r="AI59">
        <f t="shared" si="3"/>
        <v>19</v>
      </c>
      <c r="AJ59" t="s">
        <v>1598</v>
      </c>
    </row>
    <row r="60" spans="1:36" ht="12.75">
      <c r="A60" t="s">
        <v>1101</v>
      </c>
      <c r="B60" t="s">
        <v>1601</v>
      </c>
      <c r="C60" t="s">
        <v>1602</v>
      </c>
      <c r="D60" t="s">
        <v>1199</v>
      </c>
      <c r="E60" t="s">
        <v>1103</v>
      </c>
      <c r="F60" t="s">
        <v>1603</v>
      </c>
      <c r="G60">
        <v>10</v>
      </c>
      <c r="H60">
        <v>10</v>
      </c>
      <c r="I60" t="s">
        <v>1604</v>
      </c>
      <c r="J60">
        <v>10</v>
      </c>
      <c r="K60" t="s">
        <v>1238</v>
      </c>
      <c r="L60">
        <v>10</v>
      </c>
      <c r="M60" t="s">
        <v>1238</v>
      </c>
      <c r="N60">
        <v>10</v>
      </c>
      <c r="O60" t="s">
        <v>1238</v>
      </c>
      <c r="P60">
        <v>10</v>
      </c>
      <c r="Q60">
        <v>24</v>
      </c>
      <c r="R60">
        <v>10</v>
      </c>
      <c r="S60">
        <v>10</v>
      </c>
      <c r="T60" t="s">
        <v>1605</v>
      </c>
      <c r="U60" t="s">
        <v>1606</v>
      </c>
      <c r="V60" t="s">
        <v>1607</v>
      </c>
      <c r="X60" t="s">
        <v>1142</v>
      </c>
      <c r="Y60" t="s">
        <v>1142</v>
      </c>
      <c r="Z60" t="s">
        <v>1608</v>
      </c>
      <c r="AC60" t="s">
        <v>1609</v>
      </c>
      <c r="AD60">
        <v>0</v>
      </c>
      <c r="AE60">
        <f>+G150+J150+L150+G151+J151+L151+G154+J154+L154+G155+J155+L155</f>
        <v>144</v>
      </c>
      <c r="AF60">
        <v>0</v>
      </c>
      <c r="AG60">
        <v>0</v>
      </c>
      <c r="AH60">
        <v>3</v>
      </c>
      <c r="AI60">
        <f t="shared" si="3"/>
        <v>147</v>
      </c>
      <c r="AJ60" t="s">
        <v>1610</v>
      </c>
    </row>
    <row r="61" spans="1:36" ht="12.75">
      <c r="A61" t="s">
        <v>1101</v>
      </c>
      <c r="B61" t="s">
        <v>1335</v>
      </c>
      <c r="C61" t="s">
        <v>1611</v>
      </c>
      <c r="D61" t="s">
        <v>1102</v>
      </c>
      <c r="E61" t="s">
        <v>1103</v>
      </c>
      <c r="F61" t="s">
        <v>1612</v>
      </c>
      <c r="G61">
        <v>12</v>
      </c>
      <c r="H61">
        <v>11</v>
      </c>
      <c r="I61" t="s">
        <v>1445</v>
      </c>
      <c r="J61">
        <v>12</v>
      </c>
      <c r="K61" t="s">
        <v>1446</v>
      </c>
      <c r="L61">
        <v>12</v>
      </c>
      <c r="M61" t="s">
        <v>1446</v>
      </c>
      <c r="N61">
        <v>0</v>
      </c>
      <c r="P61">
        <v>12</v>
      </c>
      <c r="Q61">
        <v>24</v>
      </c>
      <c r="R61">
        <v>0</v>
      </c>
      <c r="S61">
        <v>0</v>
      </c>
      <c r="T61" t="s">
        <v>1284</v>
      </c>
      <c r="U61" t="s">
        <v>1613</v>
      </c>
      <c r="V61" t="s">
        <v>1614</v>
      </c>
      <c r="W61" t="s">
        <v>1615</v>
      </c>
      <c r="X61" t="s">
        <v>1111</v>
      </c>
      <c r="Y61" t="s">
        <v>1112</v>
      </c>
      <c r="AC61" t="s">
        <v>1616</v>
      </c>
      <c r="AD61">
        <f>+G143+J143+L143+G144+J144+L144+L145+L143</f>
        <v>96</v>
      </c>
      <c r="AE61">
        <v>0</v>
      </c>
      <c r="AF61">
        <v>0</v>
      </c>
      <c r="AG61">
        <v>0</v>
      </c>
      <c r="AH61">
        <f>+G143+G144</f>
        <v>24</v>
      </c>
      <c r="AI61">
        <f t="shared" si="3"/>
        <v>120</v>
      </c>
      <c r="AJ61" t="s">
        <v>1617</v>
      </c>
    </row>
    <row r="62" spans="1:36" ht="12.75">
      <c r="A62" t="s">
        <v>1101</v>
      </c>
      <c r="B62" t="s">
        <v>1335</v>
      </c>
      <c r="C62" t="s">
        <v>1618</v>
      </c>
      <c r="D62" t="s">
        <v>1102</v>
      </c>
      <c r="E62" t="s">
        <v>1103</v>
      </c>
      <c r="F62" t="s">
        <v>1612</v>
      </c>
      <c r="G62">
        <v>12</v>
      </c>
      <c r="H62">
        <v>14</v>
      </c>
      <c r="I62" t="s">
        <v>1481</v>
      </c>
      <c r="J62">
        <v>12</v>
      </c>
      <c r="K62" t="s">
        <v>1472</v>
      </c>
      <c r="L62">
        <v>12</v>
      </c>
      <c r="M62" t="s">
        <v>1472</v>
      </c>
      <c r="N62">
        <v>0</v>
      </c>
      <c r="P62">
        <v>0</v>
      </c>
      <c r="Q62">
        <v>0</v>
      </c>
      <c r="R62">
        <v>0</v>
      </c>
      <c r="S62">
        <v>0</v>
      </c>
      <c r="U62" t="s">
        <v>1619</v>
      </c>
      <c r="V62" t="s">
        <v>1614</v>
      </c>
      <c r="W62" t="s">
        <v>1615</v>
      </c>
      <c r="X62" t="s">
        <v>1111</v>
      </c>
      <c r="Y62" t="s">
        <v>1112</v>
      </c>
      <c r="AC62" t="s">
        <v>1620</v>
      </c>
      <c r="AD62">
        <f>G146+J146+L146+G147+J147+L147</f>
        <v>72</v>
      </c>
      <c r="AE62">
        <v>0</v>
      </c>
      <c r="AF62">
        <v>0</v>
      </c>
      <c r="AG62">
        <v>0</v>
      </c>
      <c r="AH62">
        <f>+H146+H147</f>
        <v>28</v>
      </c>
      <c r="AI62">
        <f t="shared" si="3"/>
        <v>100</v>
      </c>
      <c r="AJ62" t="s">
        <v>1610</v>
      </c>
    </row>
    <row r="63" spans="1:36" ht="12.75">
      <c r="A63" t="s">
        <v>1101</v>
      </c>
      <c r="B63" t="s">
        <v>1335</v>
      </c>
      <c r="C63" t="s">
        <v>1621</v>
      </c>
      <c r="D63" t="s">
        <v>1102</v>
      </c>
      <c r="E63" t="s">
        <v>1103</v>
      </c>
      <c r="F63" t="s">
        <v>1612</v>
      </c>
      <c r="G63">
        <v>12</v>
      </c>
      <c r="H63">
        <v>9</v>
      </c>
      <c r="I63" t="s">
        <v>1518</v>
      </c>
      <c r="J63">
        <v>12</v>
      </c>
      <c r="K63" t="s">
        <v>1478</v>
      </c>
      <c r="L63">
        <v>12</v>
      </c>
      <c r="M63" t="s">
        <v>1478</v>
      </c>
      <c r="N63">
        <v>0</v>
      </c>
      <c r="P63">
        <v>0</v>
      </c>
      <c r="Q63">
        <v>0</v>
      </c>
      <c r="R63">
        <v>0</v>
      </c>
      <c r="S63">
        <v>0</v>
      </c>
      <c r="U63" t="s">
        <v>1622</v>
      </c>
      <c r="V63" t="s">
        <v>1614</v>
      </c>
      <c r="W63" t="s">
        <v>1615</v>
      </c>
      <c r="X63" t="s">
        <v>1111</v>
      </c>
      <c r="Y63" t="s">
        <v>1112</v>
      </c>
      <c r="AC63" t="s">
        <v>1623</v>
      </c>
      <c r="AD63">
        <f>+G145+J145</f>
        <v>24</v>
      </c>
      <c r="AE63">
        <v>0</v>
      </c>
      <c r="AF63">
        <v>0</v>
      </c>
      <c r="AG63">
        <v>0</v>
      </c>
      <c r="AH63">
        <f>+H145</f>
        <v>6</v>
      </c>
      <c r="AI63">
        <f t="shared" si="3"/>
        <v>30</v>
      </c>
      <c r="AJ63" t="s">
        <v>1624</v>
      </c>
    </row>
    <row r="64" spans="1:36" ht="12.75">
      <c r="A64" t="s">
        <v>1101</v>
      </c>
      <c r="B64" t="s">
        <v>1359</v>
      </c>
      <c r="C64" t="s">
        <v>1625</v>
      </c>
      <c r="D64" t="s">
        <v>1199</v>
      </c>
      <c r="E64" t="s">
        <v>1103</v>
      </c>
      <c r="F64" t="s">
        <v>1626</v>
      </c>
      <c r="G64">
        <v>10</v>
      </c>
      <c r="H64">
        <v>5</v>
      </c>
      <c r="I64" t="s">
        <v>1627</v>
      </c>
      <c r="J64">
        <v>10</v>
      </c>
      <c r="K64" t="s">
        <v>1628</v>
      </c>
      <c r="L64">
        <v>10</v>
      </c>
      <c r="M64" t="s">
        <v>1628</v>
      </c>
      <c r="N64">
        <v>0</v>
      </c>
      <c r="P64">
        <v>10</v>
      </c>
      <c r="Q64">
        <v>24</v>
      </c>
      <c r="R64">
        <v>0</v>
      </c>
      <c r="S64">
        <v>0</v>
      </c>
      <c r="T64" t="s">
        <v>1284</v>
      </c>
      <c r="U64" t="s">
        <v>1629</v>
      </c>
      <c r="V64" t="s">
        <v>1630</v>
      </c>
      <c r="W64" t="s">
        <v>1631</v>
      </c>
      <c r="X64" t="s">
        <v>1111</v>
      </c>
      <c r="Y64" t="s">
        <v>1112</v>
      </c>
      <c r="AC64" t="s">
        <v>663</v>
      </c>
      <c r="AD64">
        <f>+Q131</f>
        <v>1</v>
      </c>
      <c r="AE64">
        <f>+G141+J141+L141+G135+J135</f>
        <v>60</v>
      </c>
      <c r="AF64">
        <v>0</v>
      </c>
      <c r="AG64">
        <v>0</v>
      </c>
      <c r="AH64">
        <v>14</v>
      </c>
      <c r="AI64">
        <f t="shared" si="3"/>
        <v>75</v>
      </c>
      <c r="AJ64" t="s">
        <v>664</v>
      </c>
    </row>
    <row r="65" spans="1:36" ht="12.75">
      <c r="A65" t="s">
        <v>1101</v>
      </c>
      <c r="B65" t="s">
        <v>1359</v>
      </c>
      <c r="C65" t="s">
        <v>1634</v>
      </c>
      <c r="D65" t="s">
        <v>1199</v>
      </c>
      <c r="E65" t="s">
        <v>1103</v>
      </c>
      <c r="F65" t="s">
        <v>1626</v>
      </c>
      <c r="G65">
        <v>10</v>
      </c>
      <c r="H65">
        <v>5</v>
      </c>
      <c r="I65" t="s">
        <v>1627</v>
      </c>
      <c r="J65">
        <v>10</v>
      </c>
      <c r="K65" t="s">
        <v>1628</v>
      </c>
      <c r="L65">
        <v>10</v>
      </c>
      <c r="M65" t="s">
        <v>1628</v>
      </c>
      <c r="N65">
        <v>0</v>
      </c>
      <c r="P65">
        <v>0</v>
      </c>
      <c r="Q65">
        <v>0</v>
      </c>
      <c r="R65">
        <v>0</v>
      </c>
      <c r="S65">
        <v>0</v>
      </c>
      <c r="U65" t="s">
        <v>1635</v>
      </c>
      <c r="V65" t="s">
        <v>1630</v>
      </c>
      <c r="W65" t="s">
        <v>1631</v>
      </c>
      <c r="X65" t="s">
        <v>1111</v>
      </c>
      <c r="Y65" t="s">
        <v>1112</v>
      </c>
      <c r="AC65" t="s">
        <v>1632</v>
      </c>
      <c r="AD65">
        <f>+G28</f>
        <v>8</v>
      </c>
      <c r="AE65">
        <v>0</v>
      </c>
      <c r="AF65">
        <v>0</v>
      </c>
      <c r="AG65">
        <v>0</v>
      </c>
      <c r="AH65">
        <v>0</v>
      </c>
      <c r="AI65">
        <f t="shared" si="3"/>
        <v>8</v>
      </c>
      <c r="AJ65" t="s">
        <v>1633</v>
      </c>
    </row>
    <row r="66" spans="1:36" ht="12.75">
      <c r="A66" t="s">
        <v>1101</v>
      </c>
      <c r="B66" t="s">
        <v>1359</v>
      </c>
      <c r="C66" t="s">
        <v>1638</v>
      </c>
      <c r="D66" t="s">
        <v>1199</v>
      </c>
      <c r="E66" t="s">
        <v>1103</v>
      </c>
      <c r="F66" t="s">
        <v>1626</v>
      </c>
      <c r="G66">
        <v>10</v>
      </c>
      <c r="H66">
        <v>5</v>
      </c>
      <c r="I66" t="s">
        <v>1639</v>
      </c>
      <c r="J66">
        <v>10</v>
      </c>
      <c r="K66" t="s">
        <v>1640</v>
      </c>
      <c r="L66">
        <v>10</v>
      </c>
      <c r="M66" t="s">
        <v>1640</v>
      </c>
      <c r="N66">
        <v>0</v>
      </c>
      <c r="P66">
        <v>0</v>
      </c>
      <c r="Q66">
        <v>0</v>
      </c>
      <c r="R66">
        <v>0</v>
      </c>
      <c r="S66">
        <v>0</v>
      </c>
      <c r="U66" t="s">
        <v>1641</v>
      </c>
      <c r="V66" t="s">
        <v>1630</v>
      </c>
      <c r="W66" t="s">
        <v>1631</v>
      </c>
      <c r="X66" t="s">
        <v>1111</v>
      </c>
      <c r="Y66" t="s">
        <v>1112</v>
      </c>
      <c r="AC66" t="s">
        <v>1636</v>
      </c>
      <c r="AD66">
        <f>+H28</f>
        <v>2</v>
      </c>
      <c r="AE66">
        <v>0</v>
      </c>
      <c r="AF66">
        <v>0</v>
      </c>
      <c r="AG66">
        <v>0</v>
      </c>
      <c r="AH66">
        <v>0</v>
      </c>
      <c r="AI66">
        <f aca="true" t="shared" si="4" ref="AI66:AI81">+AD66+AE66+AF66+AG66+AH66</f>
        <v>2</v>
      </c>
      <c r="AJ66" t="s">
        <v>1637</v>
      </c>
    </row>
    <row r="67" spans="1:36" ht="12.75">
      <c r="A67" t="s">
        <v>1142</v>
      </c>
      <c r="B67" t="s">
        <v>1370</v>
      </c>
      <c r="C67" t="s">
        <v>1653</v>
      </c>
      <c r="D67" t="s">
        <v>1199</v>
      </c>
      <c r="E67" t="s">
        <v>1142</v>
      </c>
      <c r="F67" t="s">
        <v>1142</v>
      </c>
      <c r="G67">
        <v>0</v>
      </c>
      <c r="H67">
        <v>0</v>
      </c>
      <c r="I67" t="s">
        <v>1231</v>
      </c>
      <c r="J67">
        <v>0</v>
      </c>
      <c r="K67" t="s">
        <v>1231</v>
      </c>
      <c r="L67">
        <v>0</v>
      </c>
      <c r="M67" t="s">
        <v>1375</v>
      </c>
      <c r="N67">
        <v>0</v>
      </c>
      <c r="P67">
        <v>0</v>
      </c>
      <c r="Q67">
        <v>0</v>
      </c>
      <c r="R67">
        <v>0</v>
      </c>
      <c r="S67">
        <v>0</v>
      </c>
      <c r="T67" t="s">
        <v>1605</v>
      </c>
      <c r="U67" t="s">
        <v>1654</v>
      </c>
      <c r="V67" t="s">
        <v>1142</v>
      </c>
      <c r="W67" t="s">
        <v>1142</v>
      </c>
      <c r="X67" t="s">
        <v>1142</v>
      </c>
      <c r="Y67" t="s">
        <v>1112</v>
      </c>
      <c r="Z67" t="s">
        <v>1655</v>
      </c>
      <c r="AC67" t="s">
        <v>1642</v>
      </c>
      <c r="AD67">
        <f>+J40</f>
        <v>12</v>
      </c>
      <c r="AE67">
        <v>0</v>
      </c>
      <c r="AF67">
        <v>0</v>
      </c>
      <c r="AG67">
        <v>0</v>
      </c>
      <c r="AH67">
        <v>0</v>
      </c>
      <c r="AI67">
        <f t="shared" si="4"/>
        <v>12</v>
      </c>
      <c r="AJ67" t="s">
        <v>1652</v>
      </c>
    </row>
    <row r="68" spans="1:36" ht="12.75">
      <c r="A68" t="s">
        <v>1178</v>
      </c>
      <c r="B68" t="s">
        <v>1657</v>
      </c>
      <c r="C68" t="s">
        <v>1658</v>
      </c>
      <c r="D68" t="s">
        <v>1102</v>
      </c>
      <c r="E68" t="s">
        <v>1361</v>
      </c>
      <c r="F68" t="s">
        <v>1659</v>
      </c>
      <c r="G68">
        <v>10</v>
      </c>
      <c r="H68">
        <v>0</v>
      </c>
      <c r="I68" t="s">
        <v>1106</v>
      </c>
      <c r="J68">
        <v>10</v>
      </c>
      <c r="K68" t="s">
        <v>1106</v>
      </c>
      <c r="L68">
        <v>5</v>
      </c>
      <c r="M68" t="s">
        <v>1106</v>
      </c>
      <c r="N68">
        <v>0</v>
      </c>
      <c r="P68">
        <v>4</v>
      </c>
      <c r="Q68">
        <v>4</v>
      </c>
      <c r="R68">
        <v>24</v>
      </c>
      <c r="S68">
        <v>1</v>
      </c>
      <c r="T68" t="s">
        <v>1510</v>
      </c>
      <c r="U68" t="s">
        <v>1660</v>
      </c>
      <c r="V68" t="s">
        <v>1661</v>
      </c>
      <c r="X68" t="s">
        <v>1111</v>
      </c>
      <c r="Y68" t="s">
        <v>1112</v>
      </c>
      <c r="Z68" t="s">
        <v>1662</v>
      </c>
      <c r="AC68" t="s">
        <v>1656</v>
      </c>
      <c r="AD68">
        <v>40</v>
      </c>
      <c r="AE68">
        <v>0</v>
      </c>
      <c r="AF68">
        <v>0</v>
      </c>
      <c r="AG68">
        <v>0</v>
      </c>
      <c r="AH68">
        <v>0</v>
      </c>
      <c r="AI68">
        <f t="shared" si="4"/>
        <v>40</v>
      </c>
      <c r="AJ68" t="s">
        <v>1127</v>
      </c>
    </row>
    <row r="69" spans="1:36" ht="12.75">
      <c r="A69" t="s">
        <v>1178</v>
      </c>
      <c r="B69" t="s">
        <v>1657</v>
      </c>
      <c r="C69" t="s">
        <v>1665</v>
      </c>
      <c r="D69" t="s">
        <v>1102</v>
      </c>
      <c r="E69" t="s">
        <v>1361</v>
      </c>
      <c r="F69" t="s">
        <v>1659</v>
      </c>
      <c r="G69">
        <v>12</v>
      </c>
      <c r="H69">
        <v>0</v>
      </c>
      <c r="I69" t="s">
        <v>1486</v>
      </c>
      <c r="J69">
        <v>12</v>
      </c>
      <c r="K69" t="s">
        <v>1486</v>
      </c>
      <c r="L69">
        <v>0</v>
      </c>
      <c r="N69">
        <v>0</v>
      </c>
      <c r="P69">
        <v>0</v>
      </c>
      <c r="Q69">
        <v>0</v>
      </c>
      <c r="R69">
        <v>0</v>
      </c>
      <c r="S69">
        <v>0</v>
      </c>
      <c r="U69" t="s">
        <v>1666</v>
      </c>
      <c r="V69" t="s">
        <v>1661</v>
      </c>
      <c r="X69" t="s">
        <v>1111</v>
      </c>
      <c r="Y69" t="s">
        <v>1112</v>
      </c>
      <c r="Z69" t="s">
        <v>1190</v>
      </c>
      <c r="AC69" t="s">
        <v>1663</v>
      </c>
      <c r="AD69">
        <v>0</v>
      </c>
      <c r="AE69">
        <v>0</v>
      </c>
      <c r="AF69">
        <v>0</v>
      </c>
      <c r="AG69">
        <v>5</v>
      </c>
      <c r="AH69">
        <v>0</v>
      </c>
      <c r="AI69">
        <f t="shared" si="4"/>
        <v>5</v>
      </c>
      <c r="AJ69" t="s">
        <v>1664</v>
      </c>
    </row>
    <row r="70" spans="1:36" ht="12.75">
      <c r="A70" t="s">
        <v>1178</v>
      </c>
      <c r="B70" t="s">
        <v>1657</v>
      </c>
      <c r="C70" t="s">
        <v>1669</v>
      </c>
      <c r="D70" t="s">
        <v>1102</v>
      </c>
      <c r="E70" t="s">
        <v>1361</v>
      </c>
      <c r="F70" t="s">
        <v>1659</v>
      </c>
      <c r="G70">
        <v>12</v>
      </c>
      <c r="H70">
        <v>7</v>
      </c>
      <c r="I70" t="s">
        <v>1282</v>
      </c>
      <c r="J70">
        <v>12</v>
      </c>
      <c r="K70" t="s">
        <v>1283</v>
      </c>
      <c r="L70">
        <v>12</v>
      </c>
      <c r="M70" t="s">
        <v>1283</v>
      </c>
      <c r="N70">
        <v>0</v>
      </c>
      <c r="P70">
        <v>0</v>
      </c>
      <c r="Q70">
        <v>0</v>
      </c>
      <c r="R70">
        <v>0</v>
      </c>
      <c r="S70">
        <v>0</v>
      </c>
      <c r="U70" t="s">
        <v>1670</v>
      </c>
      <c r="V70" t="s">
        <v>1661</v>
      </c>
      <c r="X70" t="s">
        <v>1111</v>
      </c>
      <c r="Y70" t="s">
        <v>1112</v>
      </c>
      <c r="Z70" t="s">
        <v>1190</v>
      </c>
      <c r="AC70" t="s">
        <v>1667</v>
      </c>
      <c r="AD70">
        <f>+G16+J16+L16</f>
        <v>30</v>
      </c>
      <c r="AE70">
        <v>0</v>
      </c>
      <c r="AF70">
        <v>0</v>
      </c>
      <c r="AG70">
        <v>0</v>
      </c>
      <c r="AH70">
        <f>+H16+65</f>
        <v>70</v>
      </c>
      <c r="AI70">
        <f t="shared" si="4"/>
        <v>100</v>
      </c>
      <c r="AJ70" t="s">
        <v>1668</v>
      </c>
    </row>
    <row r="71" spans="1:36" ht="12.75">
      <c r="A71" t="s">
        <v>1271</v>
      </c>
      <c r="B71" t="s">
        <v>1404</v>
      </c>
      <c r="C71" t="s">
        <v>1673</v>
      </c>
      <c r="D71" t="s">
        <v>1199</v>
      </c>
      <c r="E71" t="s">
        <v>1273</v>
      </c>
      <c r="F71" t="s">
        <v>1674</v>
      </c>
      <c r="G71">
        <v>0</v>
      </c>
      <c r="H71">
        <v>0</v>
      </c>
      <c r="I71" t="s">
        <v>1231</v>
      </c>
      <c r="J71">
        <v>0</v>
      </c>
      <c r="K71" t="s">
        <v>1231</v>
      </c>
      <c r="L71">
        <v>0</v>
      </c>
      <c r="M71" t="s">
        <v>1375</v>
      </c>
      <c r="N71">
        <v>0</v>
      </c>
      <c r="P71">
        <v>10</v>
      </c>
      <c r="Q71">
        <v>24</v>
      </c>
      <c r="R71">
        <v>10</v>
      </c>
      <c r="S71">
        <v>10</v>
      </c>
      <c r="T71" t="s">
        <v>1605</v>
      </c>
      <c r="U71" t="s">
        <v>1675</v>
      </c>
      <c r="V71" t="s">
        <v>1676</v>
      </c>
      <c r="W71" t="s">
        <v>1677</v>
      </c>
      <c r="X71" t="s">
        <v>1142</v>
      </c>
      <c r="Y71" t="s">
        <v>1112</v>
      </c>
      <c r="Z71" t="s">
        <v>1655</v>
      </c>
      <c r="AC71" t="s">
        <v>1671</v>
      </c>
      <c r="AD71">
        <v>0</v>
      </c>
      <c r="AE71">
        <f>G129+J129+L129</f>
        <v>30</v>
      </c>
      <c r="AF71">
        <v>0</v>
      </c>
      <c r="AG71">
        <v>0</v>
      </c>
      <c r="AH71">
        <f>+H128+H129+10</f>
        <v>20</v>
      </c>
      <c r="AI71">
        <f t="shared" si="4"/>
        <v>50</v>
      </c>
      <c r="AJ71" t="s">
        <v>1672</v>
      </c>
    </row>
    <row r="72" spans="1:36" ht="12.75">
      <c r="A72" t="s">
        <v>1152</v>
      </c>
      <c r="B72" t="s">
        <v>1679</v>
      </c>
      <c r="C72" t="s">
        <v>1680</v>
      </c>
      <c r="D72" t="s">
        <v>1102</v>
      </c>
      <c r="E72" t="s">
        <v>1154</v>
      </c>
      <c r="F72" t="s">
        <v>1681</v>
      </c>
      <c r="G72">
        <v>10</v>
      </c>
      <c r="H72">
        <v>0</v>
      </c>
      <c r="I72" t="s">
        <v>1526</v>
      </c>
      <c r="J72">
        <v>10</v>
      </c>
      <c r="K72" t="s">
        <v>1526</v>
      </c>
      <c r="L72">
        <v>5</v>
      </c>
      <c r="M72" t="s">
        <v>1526</v>
      </c>
      <c r="N72">
        <v>0</v>
      </c>
      <c r="P72">
        <v>4</v>
      </c>
      <c r="Q72">
        <v>8</v>
      </c>
      <c r="R72">
        <v>0</v>
      </c>
      <c r="S72">
        <v>0</v>
      </c>
      <c r="T72" t="s">
        <v>1284</v>
      </c>
      <c r="U72" t="s">
        <v>1682</v>
      </c>
      <c r="V72" t="s">
        <v>1683</v>
      </c>
      <c r="W72" t="s">
        <v>1684</v>
      </c>
      <c r="X72" t="s">
        <v>1111</v>
      </c>
      <c r="Y72" t="s">
        <v>1160</v>
      </c>
      <c r="Z72" t="s">
        <v>1685</v>
      </c>
      <c r="AC72" t="s">
        <v>1468</v>
      </c>
      <c r="AD72">
        <v>0</v>
      </c>
      <c r="AE72">
        <f>+G35+G79+J79+L79+G128+J128+L128</f>
        <v>70</v>
      </c>
      <c r="AF72">
        <v>0</v>
      </c>
      <c r="AG72">
        <v>0</v>
      </c>
      <c r="AH72">
        <f>+H35+H79+H128+10</f>
        <v>30</v>
      </c>
      <c r="AI72">
        <f t="shared" si="4"/>
        <v>100</v>
      </c>
      <c r="AJ72" t="s">
        <v>1678</v>
      </c>
    </row>
    <row r="73" spans="1:36" ht="12.75">
      <c r="A73" t="s">
        <v>1152</v>
      </c>
      <c r="B73" t="s">
        <v>1679</v>
      </c>
      <c r="C73" t="s">
        <v>1687</v>
      </c>
      <c r="D73" t="s">
        <v>1102</v>
      </c>
      <c r="E73" t="s">
        <v>1154</v>
      </c>
      <c r="F73" t="s">
        <v>1681</v>
      </c>
      <c r="G73">
        <v>12</v>
      </c>
      <c r="H73">
        <v>13</v>
      </c>
      <c r="I73" t="s">
        <v>1481</v>
      </c>
      <c r="J73">
        <v>12</v>
      </c>
      <c r="K73" t="s">
        <v>1472</v>
      </c>
      <c r="L73">
        <v>12</v>
      </c>
      <c r="M73" t="s">
        <v>1472</v>
      </c>
      <c r="N73">
        <v>0</v>
      </c>
      <c r="P73">
        <v>4</v>
      </c>
      <c r="Q73">
        <v>12</v>
      </c>
      <c r="R73">
        <v>0</v>
      </c>
      <c r="S73">
        <v>0</v>
      </c>
      <c r="T73" t="s">
        <v>1284</v>
      </c>
      <c r="U73" t="s">
        <v>1688</v>
      </c>
      <c r="V73" t="s">
        <v>1689</v>
      </c>
      <c r="W73" t="s">
        <v>1690</v>
      </c>
      <c r="X73" t="s">
        <v>1111</v>
      </c>
      <c r="Y73" t="s">
        <v>1160</v>
      </c>
      <c r="Z73" t="s">
        <v>1190</v>
      </c>
      <c r="AC73" t="s">
        <v>1640</v>
      </c>
      <c r="AD73">
        <f>G66+J66+L66+G120+J120+L120</f>
        <v>60</v>
      </c>
      <c r="AE73">
        <f>+G121+J121+L121+G127+J127+L127</f>
        <v>60</v>
      </c>
      <c r="AF73">
        <v>0</v>
      </c>
      <c r="AG73">
        <v>0</v>
      </c>
      <c r="AH73">
        <f>H66+H120+H121+H127+10</f>
        <v>30</v>
      </c>
      <c r="AI73">
        <f t="shared" si="4"/>
        <v>150</v>
      </c>
      <c r="AJ73" t="s">
        <v>1686</v>
      </c>
    </row>
    <row r="74" spans="1:36" ht="12.75">
      <c r="A74" t="s">
        <v>1152</v>
      </c>
      <c r="B74" t="s">
        <v>1679</v>
      </c>
      <c r="C74" t="s">
        <v>1692</v>
      </c>
      <c r="D74" t="s">
        <v>1102</v>
      </c>
      <c r="E74" t="s">
        <v>1154</v>
      </c>
      <c r="F74" t="s">
        <v>1681</v>
      </c>
      <c r="G74">
        <v>12</v>
      </c>
      <c r="H74">
        <v>9</v>
      </c>
      <c r="I74" t="s">
        <v>1518</v>
      </c>
      <c r="J74">
        <v>12</v>
      </c>
      <c r="K74" t="s">
        <v>1478</v>
      </c>
      <c r="L74">
        <v>12</v>
      </c>
      <c r="M74" t="s">
        <v>1478</v>
      </c>
      <c r="N74">
        <v>0</v>
      </c>
      <c r="P74">
        <v>4</v>
      </c>
      <c r="Q74">
        <v>12</v>
      </c>
      <c r="R74">
        <v>0</v>
      </c>
      <c r="S74">
        <v>0</v>
      </c>
      <c r="T74" t="s">
        <v>1284</v>
      </c>
      <c r="U74" t="s">
        <v>1693</v>
      </c>
      <c r="V74" t="s">
        <v>1689</v>
      </c>
      <c r="W74" t="s">
        <v>1690</v>
      </c>
      <c r="X74" t="s">
        <v>1111</v>
      </c>
      <c r="Y74" t="s">
        <v>1160</v>
      </c>
      <c r="Z74" t="s">
        <v>1694</v>
      </c>
      <c r="AC74" t="s">
        <v>1628</v>
      </c>
      <c r="AD74">
        <f>+G122+J122+L122+G64+J64+L64+G80+J80+L80+G65+J65+L65</f>
        <v>120</v>
      </c>
      <c r="AE74">
        <v>0</v>
      </c>
      <c r="AF74">
        <v>0</v>
      </c>
      <c r="AG74">
        <v>0</v>
      </c>
      <c r="AH74" s="5">
        <f>+H64+H80+H122+H65+10</f>
        <v>30</v>
      </c>
      <c r="AI74">
        <f t="shared" si="4"/>
        <v>150</v>
      </c>
      <c r="AJ74" t="s">
        <v>1691</v>
      </c>
    </row>
    <row r="75" spans="1:36" ht="12.75">
      <c r="A75" t="s">
        <v>1128</v>
      </c>
      <c r="B75" t="s">
        <v>1443</v>
      </c>
      <c r="C75" t="s">
        <v>1696</v>
      </c>
      <c r="D75" t="s">
        <v>1102</v>
      </c>
      <c r="E75" t="s">
        <v>1131</v>
      </c>
      <c r="F75" t="s">
        <v>1697</v>
      </c>
      <c r="G75">
        <v>12</v>
      </c>
      <c r="H75">
        <v>12</v>
      </c>
      <c r="I75" t="s">
        <v>1187</v>
      </c>
      <c r="J75">
        <v>12</v>
      </c>
      <c r="K75" t="s">
        <v>1188</v>
      </c>
      <c r="L75">
        <v>12</v>
      </c>
      <c r="M75" t="s">
        <v>1188</v>
      </c>
      <c r="N75" s="1">
        <v>0</v>
      </c>
      <c r="O75" s="1"/>
      <c r="P75">
        <v>12</v>
      </c>
      <c r="Q75">
        <v>24</v>
      </c>
      <c r="R75">
        <v>0</v>
      </c>
      <c r="S75">
        <v>0</v>
      </c>
      <c r="T75" t="s">
        <v>1284</v>
      </c>
      <c r="U75" t="s">
        <v>1698</v>
      </c>
      <c r="V75" t="s">
        <v>1699</v>
      </c>
      <c r="W75" t="s">
        <v>1700</v>
      </c>
      <c r="X75" t="s">
        <v>1111</v>
      </c>
      <c r="Y75" t="s">
        <v>1160</v>
      </c>
      <c r="Z75" t="s">
        <v>1701</v>
      </c>
      <c r="AC75" t="s">
        <v>1203</v>
      </c>
      <c r="AD75">
        <f>+G78+J78+L78+G15+J15+L15</f>
        <v>60</v>
      </c>
      <c r="AE75">
        <v>0</v>
      </c>
      <c r="AF75">
        <v>0</v>
      </c>
      <c r="AG75">
        <v>0</v>
      </c>
      <c r="AH75">
        <f>+H15+H78</f>
        <v>10</v>
      </c>
      <c r="AI75">
        <f t="shared" si="4"/>
        <v>70</v>
      </c>
      <c r="AJ75" t="s">
        <v>1695</v>
      </c>
    </row>
    <row r="76" spans="1:36" ht="12.75">
      <c r="A76" t="s">
        <v>1128</v>
      </c>
      <c r="B76" t="s">
        <v>1443</v>
      </c>
      <c r="C76" t="s">
        <v>1704</v>
      </c>
      <c r="D76" t="s">
        <v>1102</v>
      </c>
      <c r="E76" t="s">
        <v>1131</v>
      </c>
      <c r="F76" t="s">
        <v>1697</v>
      </c>
      <c r="G76">
        <v>12</v>
      </c>
      <c r="H76">
        <v>12</v>
      </c>
      <c r="I76" t="s">
        <v>1187</v>
      </c>
      <c r="J76">
        <v>12</v>
      </c>
      <c r="K76" t="s">
        <v>1188</v>
      </c>
      <c r="L76">
        <v>12</v>
      </c>
      <c r="M76" t="s">
        <v>1188</v>
      </c>
      <c r="N76" s="1">
        <v>0</v>
      </c>
      <c r="O76" s="1"/>
      <c r="P76">
        <v>0</v>
      </c>
      <c r="Q76">
        <v>0</v>
      </c>
      <c r="R76">
        <v>0</v>
      </c>
      <c r="S76">
        <v>0</v>
      </c>
      <c r="U76" t="s">
        <v>1705</v>
      </c>
      <c r="V76" t="s">
        <v>1699</v>
      </c>
      <c r="W76" t="s">
        <v>1700</v>
      </c>
      <c r="X76" t="s">
        <v>1111</v>
      </c>
      <c r="Y76" t="s">
        <v>1160</v>
      </c>
      <c r="Z76" t="s">
        <v>1706</v>
      </c>
      <c r="AC76" t="s">
        <v>1702</v>
      </c>
      <c r="AD76">
        <f>+G17+J17+L17</f>
        <v>30</v>
      </c>
      <c r="AE76">
        <v>0</v>
      </c>
      <c r="AF76">
        <v>0</v>
      </c>
      <c r="AG76">
        <v>0</v>
      </c>
      <c r="AH76">
        <f>+H17</f>
        <v>5</v>
      </c>
      <c r="AI76">
        <f t="shared" si="4"/>
        <v>35</v>
      </c>
      <c r="AJ76" t="s">
        <v>1703</v>
      </c>
    </row>
    <row r="77" spans="1:36" ht="12.75">
      <c r="A77" t="s">
        <v>1128</v>
      </c>
      <c r="B77" t="s">
        <v>1443</v>
      </c>
      <c r="C77" t="s">
        <v>1709</v>
      </c>
      <c r="D77" t="s">
        <v>1102</v>
      </c>
      <c r="E77" t="s">
        <v>1131</v>
      </c>
      <c r="F77" t="s">
        <v>1697</v>
      </c>
      <c r="G77">
        <v>12</v>
      </c>
      <c r="H77">
        <v>12</v>
      </c>
      <c r="I77" t="s">
        <v>1187</v>
      </c>
      <c r="J77">
        <v>12</v>
      </c>
      <c r="K77" t="s">
        <v>1188</v>
      </c>
      <c r="L77">
        <v>12</v>
      </c>
      <c r="M77" t="s">
        <v>1188</v>
      </c>
      <c r="N77" s="1">
        <v>0</v>
      </c>
      <c r="O77" s="1"/>
      <c r="P77">
        <v>0</v>
      </c>
      <c r="Q77">
        <v>0</v>
      </c>
      <c r="R77">
        <v>0</v>
      </c>
      <c r="S77">
        <v>0</v>
      </c>
      <c r="U77" t="s">
        <v>1710</v>
      </c>
      <c r="V77" t="s">
        <v>1699</v>
      </c>
      <c r="W77" t="s">
        <v>1700</v>
      </c>
      <c r="X77" t="s">
        <v>1111</v>
      </c>
      <c r="Y77" t="s">
        <v>1160</v>
      </c>
      <c r="Z77" t="s">
        <v>1706</v>
      </c>
      <c r="AC77" t="s">
        <v>1707</v>
      </c>
      <c r="AD77">
        <v>0</v>
      </c>
      <c r="AE77">
        <v>0</v>
      </c>
      <c r="AF77">
        <v>6</v>
      </c>
      <c r="AG77">
        <v>19</v>
      </c>
      <c r="AH77">
        <v>0</v>
      </c>
      <c r="AI77">
        <f t="shared" si="4"/>
        <v>25</v>
      </c>
      <c r="AJ77" t="s">
        <v>1708</v>
      </c>
    </row>
    <row r="78" spans="1:36" ht="12.75">
      <c r="A78" t="s">
        <v>1152</v>
      </c>
      <c r="B78" t="s">
        <v>1712</v>
      </c>
      <c r="C78" t="s">
        <v>1713</v>
      </c>
      <c r="D78" t="s">
        <v>1199</v>
      </c>
      <c r="E78" t="s">
        <v>1154</v>
      </c>
      <c r="F78" t="s">
        <v>1714</v>
      </c>
      <c r="G78">
        <v>10</v>
      </c>
      <c r="H78">
        <v>5</v>
      </c>
      <c r="I78" t="s">
        <v>1203</v>
      </c>
      <c r="J78">
        <v>10</v>
      </c>
      <c r="K78" t="s">
        <v>1715</v>
      </c>
      <c r="L78">
        <v>10</v>
      </c>
      <c r="M78" t="s">
        <v>1203</v>
      </c>
      <c r="N78">
        <v>0</v>
      </c>
      <c r="P78">
        <v>4</v>
      </c>
      <c r="Q78">
        <v>10</v>
      </c>
      <c r="R78">
        <v>0</v>
      </c>
      <c r="S78">
        <v>0</v>
      </c>
      <c r="T78" t="s">
        <v>1284</v>
      </c>
      <c r="U78" t="s">
        <v>1716</v>
      </c>
      <c r="V78" t="s">
        <v>1717</v>
      </c>
      <c r="W78" t="s">
        <v>1718</v>
      </c>
      <c r="X78" t="s">
        <v>1111</v>
      </c>
      <c r="Y78" t="s">
        <v>1171</v>
      </c>
      <c r="Z78" t="s">
        <v>1719</v>
      </c>
      <c r="AC78" t="s">
        <v>1133</v>
      </c>
      <c r="AD78">
        <f>+G6+J6+G9+J9+H130+G21+J21+G91+J91</f>
        <v>90</v>
      </c>
      <c r="AE78">
        <v>0</v>
      </c>
      <c r="AF78">
        <v>0</v>
      </c>
      <c r="AG78">
        <v>0</v>
      </c>
      <c r="AH78">
        <f>+L6+L9+L21+L91</f>
        <v>20</v>
      </c>
      <c r="AI78">
        <f t="shared" si="4"/>
        <v>110</v>
      </c>
      <c r="AJ78" t="s">
        <v>666</v>
      </c>
    </row>
    <row r="79" spans="1:36" ht="12.75">
      <c r="A79" t="s">
        <v>1152</v>
      </c>
      <c r="B79" t="s">
        <v>1712</v>
      </c>
      <c r="C79" t="s">
        <v>1722</v>
      </c>
      <c r="D79" t="s">
        <v>1199</v>
      </c>
      <c r="E79" t="s">
        <v>1154</v>
      </c>
      <c r="F79" t="s">
        <v>1723</v>
      </c>
      <c r="G79">
        <v>10</v>
      </c>
      <c r="H79">
        <v>5</v>
      </c>
      <c r="I79" t="s">
        <v>1468</v>
      </c>
      <c r="J79">
        <v>10</v>
      </c>
      <c r="K79" t="s">
        <v>1468</v>
      </c>
      <c r="L79">
        <v>10</v>
      </c>
      <c r="M79" t="s">
        <v>1468</v>
      </c>
      <c r="N79">
        <v>0</v>
      </c>
      <c r="P79">
        <v>8</v>
      </c>
      <c r="Q79">
        <v>24</v>
      </c>
      <c r="R79">
        <v>0</v>
      </c>
      <c r="S79">
        <v>0</v>
      </c>
      <c r="T79" t="s">
        <v>1284</v>
      </c>
      <c r="U79" t="s">
        <v>1724</v>
      </c>
      <c r="V79" t="s">
        <v>1725</v>
      </c>
      <c r="W79" t="s">
        <v>1726</v>
      </c>
      <c r="X79" t="s">
        <v>1111</v>
      </c>
      <c r="Y79" t="s">
        <v>1160</v>
      </c>
      <c r="Z79" t="s">
        <v>1190</v>
      </c>
      <c r="AC79" t="s">
        <v>1720</v>
      </c>
      <c r="AD79">
        <f>+G93+H93</f>
        <v>18</v>
      </c>
      <c r="AE79">
        <v>0</v>
      </c>
      <c r="AF79">
        <v>0</v>
      </c>
      <c r="AG79">
        <v>0</v>
      </c>
      <c r="AH79">
        <v>0</v>
      </c>
      <c r="AI79">
        <f t="shared" si="4"/>
        <v>18</v>
      </c>
      <c r="AJ79" t="s">
        <v>1721</v>
      </c>
    </row>
    <row r="80" spans="1:36" ht="12.75">
      <c r="A80" t="s">
        <v>1152</v>
      </c>
      <c r="B80" t="s">
        <v>1712</v>
      </c>
      <c r="C80" t="s">
        <v>1729</v>
      </c>
      <c r="D80" t="s">
        <v>1199</v>
      </c>
      <c r="E80" t="s">
        <v>1154</v>
      </c>
      <c r="F80" t="s">
        <v>1730</v>
      </c>
      <c r="G80">
        <v>10</v>
      </c>
      <c r="H80">
        <v>5</v>
      </c>
      <c r="I80" t="s">
        <v>1628</v>
      </c>
      <c r="J80">
        <v>10</v>
      </c>
      <c r="K80" t="s">
        <v>1628</v>
      </c>
      <c r="L80">
        <v>10</v>
      </c>
      <c r="M80" t="s">
        <v>1628</v>
      </c>
      <c r="N80">
        <v>0</v>
      </c>
      <c r="O80" s="1"/>
      <c r="P80">
        <v>12</v>
      </c>
      <c r="Q80">
        <v>24</v>
      </c>
      <c r="R80">
        <v>0</v>
      </c>
      <c r="S80">
        <v>0</v>
      </c>
      <c r="T80" t="s">
        <v>1284</v>
      </c>
      <c r="U80" t="s">
        <v>1731</v>
      </c>
      <c r="V80" t="s">
        <v>1732</v>
      </c>
      <c r="W80" t="s">
        <v>1733</v>
      </c>
      <c r="X80" t="s">
        <v>1314</v>
      </c>
      <c r="Y80" t="s">
        <v>1112</v>
      </c>
      <c r="AC80" t="s">
        <v>1727</v>
      </c>
      <c r="AD80">
        <f>+G95</f>
        <v>11</v>
      </c>
      <c r="AE80">
        <f>+H95</f>
        <v>4</v>
      </c>
      <c r="AF80">
        <v>32</v>
      </c>
      <c r="AG80">
        <v>0</v>
      </c>
      <c r="AH80">
        <v>0</v>
      </c>
      <c r="AI80">
        <f t="shared" si="4"/>
        <v>47</v>
      </c>
      <c r="AJ80" t="s">
        <v>1728</v>
      </c>
    </row>
    <row r="81" spans="1:36" ht="12.75">
      <c r="A81" t="s">
        <v>1152</v>
      </c>
      <c r="B81" t="s">
        <v>1458</v>
      </c>
      <c r="C81" t="s">
        <v>1786</v>
      </c>
      <c r="D81" t="s">
        <v>1102</v>
      </c>
      <c r="E81" t="s">
        <v>1154</v>
      </c>
      <c r="F81" t="s">
        <v>1787</v>
      </c>
      <c r="G81">
        <v>10</v>
      </c>
      <c r="H81">
        <v>0</v>
      </c>
      <c r="I81" t="s">
        <v>1526</v>
      </c>
      <c r="J81">
        <v>10</v>
      </c>
      <c r="K81" t="s">
        <v>1526</v>
      </c>
      <c r="L81">
        <v>5</v>
      </c>
      <c r="M81" t="s">
        <v>1526</v>
      </c>
      <c r="N81">
        <v>0</v>
      </c>
      <c r="P81">
        <v>12</v>
      </c>
      <c r="Q81">
        <v>24</v>
      </c>
      <c r="R81">
        <v>0</v>
      </c>
      <c r="S81">
        <v>0</v>
      </c>
      <c r="T81" t="s">
        <v>1284</v>
      </c>
      <c r="U81" t="s">
        <v>1788</v>
      </c>
      <c r="V81" t="s">
        <v>1789</v>
      </c>
      <c r="W81" t="s">
        <v>1733</v>
      </c>
      <c r="X81" t="s">
        <v>1314</v>
      </c>
      <c r="Y81" t="s">
        <v>1112</v>
      </c>
      <c r="Z81" t="s">
        <v>1790</v>
      </c>
      <c r="AC81" t="s">
        <v>1734</v>
      </c>
      <c r="AD81">
        <f>+H95</f>
        <v>4</v>
      </c>
      <c r="AE81">
        <v>0</v>
      </c>
      <c r="AF81">
        <v>0</v>
      </c>
      <c r="AG81">
        <v>0</v>
      </c>
      <c r="AH81">
        <v>0</v>
      </c>
      <c r="AI81">
        <f t="shared" si="4"/>
        <v>4</v>
      </c>
      <c r="AJ81" t="s">
        <v>1785</v>
      </c>
    </row>
    <row r="82" spans="1:36" ht="12.75">
      <c r="A82" t="s">
        <v>1152</v>
      </c>
      <c r="B82" t="s">
        <v>1458</v>
      </c>
      <c r="C82" t="s">
        <v>1793</v>
      </c>
      <c r="D82" t="s">
        <v>1102</v>
      </c>
      <c r="E82" t="s">
        <v>1154</v>
      </c>
      <c r="F82" t="s">
        <v>1787</v>
      </c>
      <c r="G82">
        <v>12</v>
      </c>
      <c r="H82">
        <v>12</v>
      </c>
      <c r="I82" t="s">
        <v>1187</v>
      </c>
      <c r="J82">
        <v>12</v>
      </c>
      <c r="K82" t="s">
        <v>1188</v>
      </c>
      <c r="L82">
        <v>12</v>
      </c>
      <c r="M82" t="s">
        <v>1188</v>
      </c>
      <c r="N82">
        <v>0</v>
      </c>
      <c r="P82">
        <v>0</v>
      </c>
      <c r="Q82">
        <v>0</v>
      </c>
      <c r="R82">
        <v>0</v>
      </c>
      <c r="S82">
        <v>0</v>
      </c>
      <c r="U82" t="s">
        <v>1794</v>
      </c>
      <c r="V82" t="s">
        <v>1789</v>
      </c>
      <c r="W82" t="s">
        <v>1733</v>
      </c>
      <c r="X82" t="s">
        <v>1314</v>
      </c>
      <c r="Y82" t="s">
        <v>1112</v>
      </c>
      <c r="AC82" t="s">
        <v>1791</v>
      </c>
      <c r="AD82">
        <f>+L39+L40+N39+S68+S12+S15+S18+R24+R29+R30+R31+R32+R42+R43+S54+N40+R99+S103</f>
        <v>277</v>
      </c>
      <c r="AE82">
        <f>+S35+S89+SUM(Q131:Q141)+R130</f>
        <v>23</v>
      </c>
      <c r="AF82">
        <v>0</v>
      </c>
      <c r="AG82">
        <v>140</v>
      </c>
      <c r="AH82">
        <v>0</v>
      </c>
      <c r="AI82">
        <f aca="true" t="shared" si="5" ref="AI82:AI97">+AD82+AE82+AF82+AG82+AH82</f>
        <v>440</v>
      </c>
      <c r="AJ82" t="s">
        <v>1792</v>
      </c>
    </row>
    <row r="83" spans="1:36" ht="12.75">
      <c r="A83" t="s">
        <v>1152</v>
      </c>
      <c r="B83" t="s">
        <v>1458</v>
      </c>
      <c r="C83" t="s">
        <v>1797</v>
      </c>
      <c r="D83" t="s">
        <v>1102</v>
      </c>
      <c r="E83" t="s">
        <v>1154</v>
      </c>
      <c r="F83" t="s">
        <v>1787</v>
      </c>
      <c r="G83">
        <v>12</v>
      </c>
      <c r="H83">
        <v>15</v>
      </c>
      <c r="I83" t="s">
        <v>1187</v>
      </c>
      <c r="J83">
        <v>12</v>
      </c>
      <c r="K83" t="s">
        <v>1188</v>
      </c>
      <c r="L83">
        <v>12</v>
      </c>
      <c r="M83" t="s">
        <v>1188</v>
      </c>
      <c r="N83">
        <v>12</v>
      </c>
      <c r="O83" t="s">
        <v>1798</v>
      </c>
      <c r="P83">
        <v>0</v>
      </c>
      <c r="Q83">
        <v>0</v>
      </c>
      <c r="R83">
        <v>0</v>
      </c>
      <c r="S83">
        <v>0</v>
      </c>
      <c r="U83" t="s">
        <v>1799</v>
      </c>
      <c r="V83" t="s">
        <v>1789</v>
      </c>
      <c r="W83" t="s">
        <v>1733</v>
      </c>
      <c r="X83" t="s">
        <v>1314</v>
      </c>
      <c r="Y83" t="s">
        <v>1112</v>
      </c>
      <c r="AC83" t="s">
        <v>1795</v>
      </c>
      <c r="AD83">
        <f>+L41+N41+N95+J93+L94+N94+L95+P95</f>
        <v>88</v>
      </c>
      <c r="AE83">
        <v>0</v>
      </c>
      <c r="AF83">
        <v>11</v>
      </c>
      <c r="AG83">
        <v>0</v>
      </c>
      <c r="AH83">
        <v>4</v>
      </c>
      <c r="AI83">
        <f t="shared" si="5"/>
        <v>103</v>
      </c>
      <c r="AJ83" t="s">
        <v>1796</v>
      </c>
    </row>
    <row r="84" spans="1:36" ht="12.75">
      <c r="A84" t="s">
        <v>1101</v>
      </c>
      <c r="B84" t="s">
        <v>1462</v>
      </c>
      <c r="C84" t="s">
        <v>1801</v>
      </c>
      <c r="D84" t="s">
        <v>1102</v>
      </c>
      <c r="E84" t="s">
        <v>1103</v>
      </c>
      <c r="F84" t="s">
        <v>1802</v>
      </c>
      <c r="G84">
        <v>12</v>
      </c>
      <c r="H84">
        <v>4</v>
      </c>
      <c r="I84" t="s">
        <v>1803</v>
      </c>
      <c r="J84">
        <v>12</v>
      </c>
      <c r="K84" t="s">
        <v>1538</v>
      </c>
      <c r="L84">
        <v>12</v>
      </c>
      <c r="M84" t="s">
        <v>1538</v>
      </c>
      <c r="N84">
        <v>0</v>
      </c>
      <c r="P84">
        <v>4</v>
      </c>
      <c r="Q84">
        <v>4</v>
      </c>
      <c r="R84">
        <v>4</v>
      </c>
      <c r="S84">
        <v>28</v>
      </c>
      <c r="T84" t="s">
        <v>1804</v>
      </c>
      <c r="U84" t="s">
        <v>1805</v>
      </c>
      <c r="V84" t="s">
        <v>1806</v>
      </c>
      <c r="W84" t="s">
        <v>1807</v>
      </c>
      <c r="X84" t="s">
        <v>1111</v>
      </c>
      <c r="Y84" t="s">
        <v>1112</v>
      </c>
      <c r="Z84" t="s">
        <v>1808</v>
      </c>
      <c r="AC84" t="s">
        <v>1504</v>
      </c>
      <c r="AD84">
        <f>+G41+J41</f>
        <v>24</v>
      </c>
      <c r="AE84">
        <f>+H41</f>
        <v>6</v>
      </c>
      <c r="AF84">
        <v>0</v>
      </c>
      <c r="AG84">
        <v>0</v>
      </c>
      <c r="AH84">
        <v>1</v>
      </c>
      <c r="AI84">
        <f t="shared" si="5"/>
        <v>31</v>
      </c>
      <c r="AJ84" t="s">
        <v>1800</v>
      </c>
    </row>
    <row r="85" spans="1:36" ht="12.75">
      <c r="A85" t="s">
        <v>1101</v>
      </c>
      <c r="B85" t="s">
        <v>1462</v>
      </c>
      <c r="C85" t="s">
        <v>1810</v>
      </c>
      <c r="D85" t="s">
        <v>1102</v>
      </c>
      <c r="E85" t="s">
        <v>1103</v>
      </c>
      <c r="F85" t="s">
        <v>1802</v>
      </c>
      <c r="G85">
        <v>12</v>
      </c>
      <c r="H85">
        <v>12</v>
      </c>
      <c r="I85" t="s">
        <v>1187</v>
      </c>
      <c r="J85">
        <v>12</v>
      </c>
      <c r="K85" t="s">
        <v>1188</v>
      </c>
      <c r="L85">
        <v>12</v>
      </c>
      <c r="M85" t="s">
        <v>1188</v>
      </c>
      <c r="N85">
        <v>0</v>
      </c>
      <c r="P85">
        <v>0</v>
      </c>
      <c r="Q85">
        <v>0</v>
      </c>
      <c r="R85">
        <v>0</v>
      </c>
      <c r="S85">
        <v>0</v>
      </c>
      <c r="U85" t="s">
        <v>1811</v>
      </c>
      <c r="V85" t="s">
        <v>1806</v>
      </c>
      <c r="W85" t="s">
        <v>1807</v>
      </c>
      <c r="X85" t="s">
        <v>1111</v>
      </c>
      <c r="Y85" t="s">
        <v>1112</v>
      </c>
      <c r="Z85" t="s">
        <v>1190</v>
      </c>
      <c r="AC85" t="s">
        <v>1491</v>
      </c>
      <c r="AD85">
        <f>+G39+G40+G94+J94</f>
        <v>48</v>
      </c>
      <c r="AE85">
        <v>0</v>
      </c>
      <c r="AF85">
        <v>12</v>
      </c>
      <c r="AG85">
        <v>0</v>
      </c>
      <c r="AH85">
        <v>0</v>
      </c>
      <c r="AI85">
        <f t="shared" si="5"/>
        <v>60</v>
      </c>
      <c r="AJ85" t="s">
        <v>1809</v>
      </c>
    </row>
    <row r="86" spans="1:36" ht="12.75">
      <c r="A86" t="s">
        <v>1101</v>
      </c>
      <c r="B86" t="s">
        <v>1462</v>
      </c>
      <c r="C86" t="s">
        <v>1814</v>
      </c>
      <c r="D86" t="s">
        <v>1102</v>
      </c>
      <c r="E86" t="s">
        <v>1103</v>
      </c>
      <c r="F86" t="s">
        <v>1802</v>
      </c>
      <c r="G86">
        <v>12</v>
      </c>
      <c r="H86">
        <v>0</v>
      </c>
      <c r="I86" t="s">
        <v>1328</v>
      </c>
      <c r="J86">
        <v>12</v>
      </c>
      <c r="K86" t="s">
        <v>1328</v>
      </c>
      <c r="L86">
        <v>8</v>
      </c>
      <c r="M86" t="s">
        <v>1328</v>
      </c>
      <c r="N86">
        <v>0</v>
      </c>
      <c r="P86">
        <v>0</v>
      </c>
      <c r="Q86">
        <v>0</v>
      </c>
      <c r="R86">
        <v>0</v>
      </c>
      <c r="S86">
        <v>0</v>
      </c>
      <c r="U86" t="s">
        <v>1815</v>
      </c>
      <c r="V86" t="s">
        <v>1806</v>
      </c>
      <c r="W86" t="s">
        <v>1807</v>
      </c>
      <c r="X86" t="s">
        <v>1111</v>
      </c>
      <c r="Y86" t="s">
        <v>1112</v>
      </c>
      <c r="Z86" t="s">
        <v>1125</v>
      </c>
      <c r="AC86" t="s">
        <v>1812</v>
      </c>
      <c r="AD86">
        <f>+G152</f>
        <v>10</v>
      </c>
      <c r="AE86">
        <f>+N131</f>
        <v>8</v>
      </c>
      <c r="AF86">
        <v>0</v>
      </c>
      <c r="AG86">
        <v>0</v>
      </c>
      <c r="AH86">
        <v>0</v>
      </c>
      <c r="AI86">
        <f t="shared" si="5"/>
        <v>18</v>
      </c>
      <c r="AJ86" t="s">
        <v>1813</v>
      </c>
    </row>
    <row r="87" spans="1:36" ht="12.75">
      <c r="A87" t="s">
        <v>1152</v>
      </c>
      <c r="B87" t="s">
        <v>1465</v>
      </c>
      <c r="C87" t="s">
        <v>1818</v>
      </c>
      <c r="D87" t="s">
        <v>1102</v>
      </c>
      <c r="E87" t="s">
        <v>1200</v>
      </c>
      <c r="F87" t="s">
        <v>1142</v>
      </c>
      <c r="G87">
        <v>12</v>
      </c>
      <c r="H87">
        <v>0</v>
      </c>
      <c r="I87" t="s">
        <v>1486</v>
      </c>
      <c r="J87">
        <v>12</v>
      </c>
      <c r="K87" t="s">
        <v>1486</v>
      </c>
      <c r="L87">
        <v>0</v>
      </c>
      <c r="N87">
        <v>0</v>
      </c>
      <c r="P87">
        <v>8</v>
      </c>
      <c r="Q87">
        <v>24</v>
      </c>
      <c r="R87">
        <v>0</v>
      </c>
      <c r="S87">
        <v>0</v>
      </c>
      <c r="T87" t="s">
        <v>1284</v>
      </c>
      <c r="U87" t="s">
        <v>1819</v>
      </c>
      <c r="V87" t="s">
        <v>1142</v>
      </c>
      <c r="W87" t="s">
        <v>1142</v>
      </c>
      <c r="X87" t="s">
        <v>1142</v>
      </c>
      <c r="Y87" t="s">
        <v>1142</v>
      </c>
      <c r="Z87" t="s">
        <v>1356</v>
      </c>
      <c r="AC87" t="s">
        <v>1816</v>
      </c>
      <c r="AD87">
        <v>0</v>
      </c>
      <c r="AE87">
        <v>0</v>
      </c>
      <c r="AF87">
        <v>0</v>
      </c>
      <c r="AG87">
        <v>48</v>
      </c>
      <c r="AH87">
        <v>2</v>
      </c>
      <c r="AI87">
        <f t="shared" si="5"/>
        <v>50</v>
      </c>
      <c r="AJ87" t="s">
        <v>1817</v>
      </c>
    </row>
    <row r="88" spans="1:36" ht="12.75">
      <c r="A88" t="s">
        <v>1152</v>
      </c>
      <c r="B88" t="s">
        <v>1465</v>
      </c>
      <c r="C88" t="s">
        <v>1823</v>
      </c>
      <c r="D88" t="s">
        <v>1102</v>
      </c>
      <c r="E88" t="s">
        <v>1200</v>
      </c>
      <c r="F88" t="s">
        <v>1142</v>
      </c>
      <c r="G88">
        <v>12</v>
      </c>
      <c r="H88">
        <v>12</v>
      </c>
      <c r="I88" t="s">
        <v>1187</v>
      </c>
      <c r="J88">
        <v>12</v>
      </c>
      <c r="K88" t="s">
        <v>1188</v>
      </c>
      <c r="L88">
        <v>12</v>
      </c>
      <c r="M88" t="s">
        <v>1188</v>
      </c>
      <c r="N88">
        <v>0</v>
      </c>
      <c r="P88">
        <v>0</v>
      </c>
      <c r="Q88">
        <v>0</v>
      </c>
      <c r="R88">
        <v>0</v>
      </c>
      <c r="S88">
        <v>0</v>
      </c>
      <c r="U88" t="s">
        <v>1824</v>
      </c>
      <c r="V88" t="s">
        <v>1142</v>
      </c>
      <c r="W88" t="s">
        <v>1142</v>
      </c>
      <c r="X88" t="s">
        <v>1142</v>
      </c>
      <c r="Y88" t="s">
        <v>1142</v>
      </c>
      <c r="Z88" t="s">
        <v>1825</v>
      </c>
      <c r="AC88" t="s">
        <v>1820</v>
      </c>
      <c r="AD88">
        <f>+L158</f>
        <v>2</v>
      </c>
      <c r="AE88">
        <v>0</v>
      </c>
      <c r="AF88">
        <v>13</v>
      </c>
      <c r="AG88">
        <v>7</v>
      </c>
      <c r="AH88">
        <v>5</v>
      </c>
      <c r="AI88">
        <f t="shared" si="5"/>
        <v>27</v>
      </c>
      <c r="AJ88" t="s">
        <v>667</v>
      </c>
    </row>
    <row r="89" spans="1:36" ht="12.75">
      <c r="A89" t="s">
        <v>1152</v>
      </c>
      <c r="B89" t="s">
        <v>1828</v>
      </c>
      <c r="C89" t="s">
        <v>1829</v>
      </c>
      <c r="D89" t="s">
        <v>1466</v>
      </c>
      <c r="E89" t="s">
        <v>1154</v>
      </c>
      <c r="F89" t="s">
        <v>1830</v>
      </c>
      <c r="G89">
        <v>10</v>
      </c>
      <c r="H89">
        <v>0</v>
      </c>
      <c r="I89" t="s">
        <v>1116</v>
      </c>
      <c r="J89">
        <v>12</v>
      </c>
      <c r="K89" t="s">
        <v>1460</v>
      </c>
      <c r="L89">
        <v>12</v>
      </c>
      <c r="M89" t="s">
        <v>1460</v>
      </c>
      <c r="N89">
        <v>12</v>
      </c>
      <c r="O89" t="s">
        <v>1460</v>
      </c>
      <c r="P89">
        <v>12</v>
      </c>
      <c r="Q89">
        <v>24</v>
      </c>
      <c r="R89">
        <v>12</v>
      </c>
      <c r="S89">
        <v>1</v>
      </c>
      <c r="T89" t="s">
        <v>1469</v>
      </c>
      <c r="U89" t="s">
        <v>1831</v>
      </c>
      <c r="V89" t="s">
        <v>1832</v>
      </c>
      <c r="W89" t="s">
        <v>1833</v>
      </c>
      <c r="X89" t="s">
        <v>1111</v>
      </c>
      <c r="Y89" t="s">
        <v>1112</v>
      </c>
      <c r="Z89" t="s">
        <v>1834</v>
      </c>
      <c r="AC89" t="s">
        <v>1826</v>
      </c>
      <c r="AD89">
        <v>0</v>
      </c>
      <c r="AE89">
        <f>+P148+P157</f>
        <v>20</v>
      </c>
      <c r="AF89">
        <v>0</v>
      </c>
      <c r="AG89">
        <v>31</v>
      </c>
      <c r="AH89">
        <v>5</v>
      </c>
      <c r="AI89">
        <f t="shared" si="5"/>
        <v>56</v>
      </c>
      <c r="AJ89" t="s">
        <v>708</v>
      </c>
    </row>
    <row r="90" spans="1:36" ht="12.75">
      <c r="A90" t="s">
        <v>1128</v>
      </c>
      <c r="B90" t="s">
        <v>1837</v>
      </c>
      <c r="C90" t="s">
        <v>1838</v>
      </c>
      <c r="D90" t="s">
        <v>1102</v>
      </c>
      <c r="E90" t="s">
        <v>1839</v>
      </c>
      <c r="F90" t="s">
        <v>1840</v>
      </c>
      <c r="G90">
        <v>10</v>
      </c>
      <c r="H90">
        <v>0</v>
      </c>
      <c r="I90" t="s">
        <v>1106</v>
      </c>
      <c r="J90">
        <v>10</v>
      </c>
      <c r="K90" t="s">
        <v>1106</v>
      </c>
      <c r="L90">
        <v>5</v>
      </c>
      <c r="M90" t="s">
        <v>1106</v>
      </c>
      <c r="N90">
        <v>0</v>
      </c>
      <c r="P90">
        <v>4</v>
      </c>
      <c r="Q90">
        <v>4</v>
      </c>
      <c r="R90">
        <v>8</v>
      </c>
      <c r="S90">
        <v>24</v>
      </c>
      <c r="T90" t="s">
        <v>1841</v>
      </c>
      <c r="U90" t="s">
        <v>1842</v>
      </c>
      <c r="V90" t="s">
        <v>1843</v>
      </c>
      <c r="W90" t="s">
        <v>1844</v>
      </c>
      <c r="X90" t="s">
        <v>1111</v>
      </c>
      <c r="Y90" t="s">
        <v>1112</v>
      </c>
      <c r="AC90" t="s">
        <v>1835</v>
      </c>
      <c r="AD90">
        <f>+G157</f>
        <v>10</v>
      </c>
      <c r="AE90">
        <v>0</v>
      </c>
      <c r="AF90">
        <v>0</v>
      </c>
      <c r="AG90">
        <v>0</v>
      </c>
      <c r="AH90">
        <v>0</v>
      </c>
      <c r="AI90">
        <f t="shared" si="5"/>
        <v>10</v>
      </c>
      <c r="AJ90" t="s">
        <v>1836</v>
      </c>
    </row>
    <row r="91" spans="1:36" ht="12.75">
      <c r="A91" t="s">
        <v>1128</v>
      </c>
      <c r="B91" t="s">
        <v>1837</v>
      </c>
      <c r="C91" t="s">
        <v>1847</v>
      </c>
      <c r="D91" t="s">
        <v>1102</v>
      </c>
      <c r="E91" t="s">
        <v>1839</v>
      </c>
      <c r="F91" t="s">
        <v>1840</v>
      </c>
      <c r="G91">
        <v>10</v>
      </c>
      <c r="H91">
        <v>0</v>
      </c>
      <c r="I91" t="s">
        <v>1133</v>
      </c>
      <c r="J91">
        <v>10</v>
      </c>
      <c r="K91" t="s">
        <v>1133</v>
      </c>
      <c r="L91">
        <v>5</v>
      </c>
      <c r="M91" t="s">
        <v>1133</v>
      </c>
      <c r="N91">
        <v>0</v>
      </c>
      <c r="P91">
        <v>0</v>
      </c>
      <c r="Q91">
        <v>0</v>
      </c>
      <c r="R91">
        <v>0</v>
      </c>
      <c r="S91">
        <v>0</v>
      </c>
      <c r="U91" t="s">
        <v>1842</v>
      </c>
      <c r="V91" t="s">
        <v>1843</v>
      </c>
      <c r="W91" t="s">
        <v>1844</v>
      </c>
      <c r="X91" t="s">
        <v>1111</v>
      </c>
      <c r="Y91" t="s">
        <v>1112</v>
      </c>
      <c r="AC91" t="s">
        <v>1845</v>
      </c>
      <c r="AD91">
        <f>+J148</f>
        <v>12</v>
      </c>
      <c r="AE91">
        <v>0</v>
      </c>
      <c r="AF91">
        <v>0</v>
      </c>
      <c r="AG91">
        <v>0</v>
      </c>
      <c r="AH91">
        <f>+L148</f>
        <v>1</v>
      </c>
      <c r="AI91">
        <f t="shared" si="5"/>
        <v>13</v>
      </c>
      <c r="AJ91" t="s">
        <v>1846</v>
      </c>
    </row>
    <row r="92" spans="1:36" ht="12.75">
      <c r="A92" t="s">
        <v>1128</v>
      </c>
      <c r="B92" t="s">
        <v>1837</v>
      </c>
      <c r="C92" t="s">
        <v>1850</v>
      </c>
      <c r="D92" t="s">
        <v>1102</v>
      </c>
      <c r="E92" t="s">
        <v>1839</v>
      </c>
      <c r="F92" t="s">
        <v>1840</v>
      </c>
      <c r="G92">
        <v>10</v>
      </c>
      <c r="H92">
        <v>0</v>
      </c>
      <c r="I92" t="s">
        <v>1116</v>
      </c>
      <c r="J92">
        <v>10</v>
      </c>
      <c r="K92" t="s">
        <v>1116</v>
      </c>
      <c r="L92">
        <v>5</v>
      </c>
      <c r="M92" t="s">
        <v>1116</v>
      </c>
      <c r="N92">
        <v>0</v>
      </c>
      <c r="P92">
        <v>0</v>
      </c>
      <c r="Q92">
        <v>0</v>
      </c>
      <c r="R92">
        <v>0</v>
      </c>
      <c r="S92">
        <v>0</v>
      </c>
      <c r="U92" t="s">
        <v>1842</v>
      </c>
      <c r="V92" t="s">
        <v>1843</v>
      </c>
      <c r="W92" t="s">
        <v>1844</v>
      </c>
      <c r="X92" t="s">
        <v>1111</v>
      </c>
      <c r="Y92" t="s">
        <v>1112</v>
      </c>
      <c r="Z92" t="s">
        <v>1184</v>
      </c>
      <c r="AC92" t="s">
        <v>1848</v>
      </c>
      <c r="AD92">
        <f>+G148</f>
        <v>12</v>
      </c>
      <c r="AE92">
        <v>0</v>
      </c>
      <c r="AF92">
        <v>0</v>
      </c>
      <c r="AG92">
        <v>1</v>
      </c>
      <c r="AH92">
        <f>+H148</f>
        <v>1</v>
      </c>
      <c r="AI92">
        <f t="shared" si="5"/>
        <v>14</v>
      </c>
      <c r="AJ92" t="s">
        <v>1849</v>
      </c>
    </row>
    <row r="93" spans="1:36" ht="12.75">
      <c r="A93" t="s">
        <v>1178</v>
      </c>
      <c r="B93" t="s">
        <v>1853</v>
      </c>
      <c r="C93" t="s">
        <v>1854</v>
      </c>
      <c r="D93" t="s">
        <v>1402</v>
      </c>
      <c r="E93" t="s">
        <v>1361</v>
      </c>
      <c r="F93" t="s">
        <v>1855</v>
      </c>
      <c r="G93">
        <v>2</v>
      </c>
      <c r="H93">
        <v>16</v>
      </c>
      <c r="I93" t="s">
        <v>1856</v>
      </c>
      <c r="J93">
        <v>12</v>
      </c>
      <c r="K93" t="s">
        <v>1505</v>
      </c>
      <c r="L93">
        <v>2</v>
      </c>
      <c r="M93" t="s">
        <v>1857</v>
      </c>
      <c r="N93">
        <v>2</v>
      </c>
      <c r="O93" t="s">
        <v>1858</v>
      </c>
      <c r="P93">
        <v>36</v>
      </c>
      <c r="Q93">
        <v>3</v>
      </c>
      <c r="R93">
        <v>0</v>
      </c>
      <c r="S93">
        <v>0</v>
      </c>
      <c r="T93" t="s">
        <v>1859</v>
      </c>
      <c r="U93" t="s">
        <v>1860</v>
      </c>
      <c r="V93" t="s">
        <v>1861</v>
      </c>
      <c r="W93" t="s">
        <v>1862</v>
      </c>
      <c r="X93" t="s">
        <v>1314</v>
      </c>
      <c r="Y93" t="s">
        <v>1112</v>
      </c>
      <c r="Z93" t="s">
        <v>1863</v>
      </c>
      <c r="AC93" t="s">
        <v>1851</v>
      </c>
      <c r="AD93">
        <f>+G157+J161</f>
        <v>20</v>
      </c>
      <c r="AE93">
        <v>0</v>
      </c>
      <c r="AF93">
        <v>0</v>
      </c>
      <c r="AG93">
        <v>40</v>
      </c>
      <c r="AH93">
        <v>0</v>
      </c>
      <c r="AI93">
        <f t="shared" si="5"/>
        <v>60</v>
      </c>
      <c r="AJ93" t="s">
        <v>1852</v>
      </c>
    </row>
    <row r="94" spans="1:36" ht="12.75">
      <c r="A94" t="s">
        <v>1178</v>
      </c>
      <c r="B94" t="s">
        <v>1853</v>
      </c>
      <c r="C94" t="s">
        <v>1869</v>
      </c>
      <c r="D94" t="s">
        <v>1402</v>
      </c>
      <c r="E94" t="s">
        <v>1361</v>
      </c>
      <c r="F94" t="s">
        <v>1855</v>
      </c>
      <c r="G94">
        <v>12</v>
      </c>
      <c r="H94">
        <v>0</v>
      </c>
      <c r="I94" t="s">
        <v>1870</v>
      </c>
      <c r="J94">
        <v>12</v>
      </c>
      <c r="K94" t="s">
        <v>1871</v>
      </c>
      <c r="L94">
        <v>12</v>
      </c>
      <c r="M94" t="s">
        <v>1505</v>
      </c>
      <c r="N94">
        <v>12</v>
      </c>
      <c r="O94" t="s">
        <v>1505</v>
      </c>
      <c r="P94">
        <v>0</v>
      </c>
      <c r="Q94">
        <v>0</v>
      </c>
      <c r="R94">
        <v>0</v>
      </c>
      <c r="S94">
        <v>0</v>
      </c>
      <c r="U94" t="s">
        <v>1872</v>
      </c>
      <c r="V94" t="s">
        <v>1861</v>
      </c>
      <c r="W94" t="s">
        <v>1862</v>
      </c>
      <c r="X94" t="s">
        <v>1314</v>
      </c>
      <c r="Y94" t="s">
        <v>1112</v>
      </c>
      <c r="Z94" t="s">
        <v>1497</v>
      </c>
      <c r="AC94" t="s">
        <v>1864</v>
      </c>
      <c r="AD94">
        <v>0</v>
      </c>
      <c r="AE94">
        <v>0</v>
      </c>
      <c r="AF94">
        <v>0</v>
      </c>
      <c r="AG94">
        <v>8</v>
      </c>
      <c r="AH94">
        <v>0</v>
      </c>
      <c r="AI94">
        <f t="shared" si="5"/>
        <v>8</v>
      </c>
      <c r="AJ94" t="s">
        <v>1868</v>
      </c>
    </row>
    <row r="95" spans="1:36" ht="12.75">
      <c r="A95" t="s">
        <v>1178</v>
      </c>
      <c r="B95" t="s">
        <v>1853</v>
      </c>
      <c r="C95" t="s">
        <v>1875</v>
      </c>
      <c r="D95" t="s">
        <v>1402</v>
      </c>
      <c r="E95" t="s">
        <v>1361</v>
      </c>
      <c r="F95" t="s">
        <v>1876</v>
      </c>
      <c r="G95">
        <v>11</v>
      </c>
      <c r="H95">
        <v>4</v>
      </c>
      <c r="I95" t="s">
        <v>1877</v>
      </c>
      <c r="J95">
        <v>20</v>
      </c>
      <c r="K95" t="s">
        <v>1878</v>
      </c>
      <c r="L95">
        <v>12</v>
      </c>
      <c r="M95" t="s">
        <v>1505</v>
      </c>
      <c r="N95">
        <v>12</v>
      </c>
      <c r="O95" t="s">
        <v>1505</v>
      </c>
      <c r="P95">
        <v>4</v>
      </c>
      <c r="Q95">
        <v>2</v>
      </c>
      <c r="R95">
        <v>0</v>
      </c>
      <c r="S95">
        <v>0</v>
      </c>
      <c r="T95" t="s">
        <v>1879</v>
      </c>
      <c r="U95" t="s">
        <v>1880</v>
      </c>
      <c r="V95" t="s">
        <v>1881</v>
      </c>
      <c r="W95" t="s">
        <v>1882</v>
      </c>
      <c r="X95" t="s">
        <v>1314</v>
      </c>
      <c r="Y95" t="s">
        <v>1112</v>
      </c>
      <c r="Z95" t="s">
        <v>1883</v>
      </c>
      <c r="AC95" t="s">
        <v>1873</v>
      </c>
      <c r="AD95">
        <f>+G152</f>
        <v>10</v>
      </c>
      <c r="AE95">
        <v>0</v>
      </c>
      <c r="AF95">
        <v>1</v>
      </c>
      <c r="AG95">
        <v>0</v>
      </c>
      <c r="AH95">
        <v>0</v>
      </c>
      <c r="AI95">
        <f t="shared" si="5"/>
        <v>11</v>
      </c>
      <c r="AJ95" t="s">
        <v>1874</v>
      </c>
    </row>
    <row r="96" spans="1:36" ht="12.75">
      <c r="A96" t="s">
        <v>1128</v>
      </c>
      <c r="B96" t="s">
        <v>1480</v>
      </c>
      <c r="C96" t="s">
        <v>1886</v>
      </c>
      <c r="D96" t="s">
        <v>1102</v>
      </c>
      <c r="E96" t="s">
        <v>1131</v>
      </c>
      <c r="F96" t="s">
        <v>1887</v>
      </c>
      <c r="G96">
        <v>10</v>
      </c>
      <c r="H96">
        <v>0</v>
      </c>
      <c r="I96" t="s">
        <v>1328</v>
      </c>
      <c r="J96">
        <v>10</v>
      </c>
      <c r="K96" t="s">
        <v>1486</v>
      </c>
      <c r="L96">
        <v>10</v>
      </c>
      <c r="M96" t="s">
        <v>1486</v>
      </c>
      <c r="N96">
        <v>0</v>
      </c>
      <c r="P96">
        <v>12</v>
      </c>
      <c r="Q96">
        <v>24</v>
      </c>
      <c r="R96">
        <v>0</v>
      </c>
      <c r="S96">
        <v>0</v>
      </c>
      <c r="T96" t="s">
        <v>1284</v>
      </c>
      <c r="U96" t="s">
        <v>1888</v>
      </c>
      <c r="V96" t="s">
        <v>1889</v>
      </c>
      <c r="W96" t="s">
        <v>1890</v>
      </c>
      <c r="X96" t="s">
        <v>1111</v>
      </c>
      <c r="Y96" t="s">
        <v>1112</v>
      </c>
      <c r="AA96" t="s">
        <v>1891</v>
      </c>
      <c r="AC96" t="s">
        <v>1884</v>
      </c>
      <c r="AD96">
        <f>+L93+N93+Q93+J158</f>
        <v>12</v>
      </c>
      <c r="AE96">
        <v>0</v>
      </c>
      <c r="AF96">
        <v>73</v>
      </c>
      <c r="AG96">
        <v>23</v>
      </c>
      <c r="AH96">
        <v>0</v>
      </c>
      <c r="AI96">
        <f t="shared" si="5"/>
        <v>108</v>
      </c>
      <c r="AJ96" t="s">
        <v>709</v>
      </c>
    </row>
    <row r="97" spans="1:36" ht="12.75">
      <c r="A97" t="s">
        <v>1128</v>
      </c>
      <c r="B97" t="s">
        <v>1480</v>
      </c>
      <c r="C97" t="s">
        <v>1894</v>
      </c>
      <c r="D97" t="s">
        <v>1102</v>
      </c>
      <c r="E97" t="s">
        <v>1131</v>
      </c>
      <c r="F97" t="s">
        <v>1887</v>
      </c>
      <c r="G97">
        <v>12</v>
      </c>
      <c r="H97">
        <v>12</v>
      </c>
      <c r="I97" t="s">
        <v>1187</v>
      </c>
      <c r="J97">
        <v>12</v>
      </c>
      <c r="K97" t="s">
        <v>1188</v>
      </c>
      <c r="L97">
        <v>12</v>
      </c>
      <c r="M97" t="s">
        <v>1188</v>
      </c>
      <c r="N97">
        <v>0</v>
      </c>
      <c r="P97">
        <v>0</v>
      </c>
      <c r="Q97">
        <v>0</v>
      </c>
      <c r="R97">
        <v>0</v>
      </c>
      <c r="S97">
        <v>0</v>
      </c>
      <c r="U97" t="s">
        <v>1900</v>
      </c>
      <c r="V97" t="s">
        <v>1889</v>
      </c>
      <c r="W97" t="s">
        <v>1890</v>
      </c>
      <c r="X97" t="s">
        <v>1111</v>
      </c>
      <c r="Y97" t="s">
        <v>1112</v>
      </c>
      <c r="Z97" t="s">
        <v>1190</v>
      </c>
      <c r="AA97" t="s">
        <v>1891</v>
      </c>
      <c r="AC97" t="s">
        <v>1892</v>
      </c>
      <c r="AD97">
        <v>0</v>
      </c>
      <c r="AE97">
        <v>0</v>
      </c>
      <c r="AF97">
        <v>15</v>
      </c>
      <c r="AG97">
        <v>25</v>
      </c>
      <c r="AH97">
        <v>0</v>
      </c>
      <c r="AI97">
        <f t="shared" si="5"/>
        <v>40</v>
      </c>
      <c r="AJ97" t="s">
        <v>1893</v>
      </c>
    </row>
    <row r="98" spans="1:36" ht="12.75">
      <c r="A98" t="s">
        <v>1128</v>
      </c>
      <c r="B98" t="s">
        <v>1480</v>
      </c>
      <c r="C98" t="s">
        <v>1903</v>
      </c>
      <c r="D98" t="s">
        <v>1102</v>
      </c>
      <c r="E98" t="s">
        <v>1131</v>
      </c>
      <c r="F98" t="s">
        <v>1887</v>
      </c>
      <c r="G98">
        <v>12</v>
      </c>
      <c r="H98">
        <v>8</v>
      </c>
      <c r="I98" t="s">
        <v>1518</v>
      </c>
      <c r="J98">
        <v>12</v>
      </c>
      <c r="K98" t="s">
        <v>1478</v>
      </c>
      <c r="L98">
        <v>0</v>
      </c>
      <c r="N98">
        <v>0</v>
      </c>
      <c r="P98">
        <v>0</v>
      </c>
      <c r="Q98">
        <v>0</v>
      </c>
      <c r="R98">
        <v>0</v>
      </c>
      <c r="S98">
        <v>0</v>
      </c>
      <c r="U98" t="s">
        <v>1904</v>
      </c>
      <c r="V98" t="s">
        <v>1889</v>
      </c>
      <c r="W98" t="s">
        <v>1890</v>
      </c>
      <c r="X98" t="s">
        <v>1111</v>
      </c>
      <c r="Y98" t="s">
        <v>1112</v>
      </c>
      <c r="AA98" t="s">
        <v>1891</v>
      </c>
      <c r="AB98" t="s">
        <v>1901</v>
      </c>
      <c r="AD98">
        <f>+AD19+AD20+AD21+AD22</f>
        <v>120</v>
      </c>
      <c r="AE98">
        <f>+AE19+AE20+AE21+AE22</f>
        <v>2</v>
      </c>
      <c r="AF98">
        <f>+AF19+AF20+AF21+AF22</f>
        <v>0</v>
      </c>
      <c r="AG98">
        <f>+AG19+AG20+AG21+AG22</f>
        <v>0</v>
      </c>
      <c r="AH98">
        <f>+AH19+AH20+AH21+AH22</f>
        <v>78</v>
      </c>
      <c r="AI98">
        <f aca="true" t="shared" si="6" ref="AI98:AI108">+AD98+AE98+AF98+AG98+AH98</f>
        <v>200</v>
      </c>
      <c r="AJ98" t="s">
        <v>1902</v>
      </c>
    </row>
    <row r="99" spans="1:36" ht="12.75">
      <c r="A99" t="s">
        <v>1271</v>
      </c>
      <c r="B99" t="s">
        <v>1907</v>
      </c>
      <c r="C99" t="s">
        <v>0</v>
      </c>
      <c r="D99" t="s">
        <v>1360</v>
      </c>
      <c r="E99" t="s">
        <v>1273</v>
      </c>
      <c r="F99" t="s">
        <v>1</v>
      </c>
      <c r="G99">
        <v>10</v>
      </c>
      <c r="H99">
        <v>0</v>
      </c>
      <c r="I99" t="s">
        <v>1319</v>
      </c>
      <c r="J99">
        <v>0</v>
      </c>
      <c r="L99">
        <v>0</v>
      </c>
      <c r="N99">
        <v>0</v>
      </c>
      <c r="P99">
        <v>4</v>
      </c>
      <c r="Q99">
        <v>24</v>
      </c>
      <c r="R99">
        <v>1</v>
      </c>
      <c r="S99">
        <v>0</v>
      </c>
      <c r="T99" t="s">
        <v>1363</v>
      </c>
      <c r="U99" t="s">
        <v>2</v>
      </c>
      <c r="V99" t="s">
        <v>3</v>
      </c>
      <c r="W99" t="s">
        <v>4</v>
      </c>
      <c r="X99" t="s">
        <v>1314</v>
      </c>
      <c r="Y99" t="s">
        <v>1112</v>
      </c>
      <c r="Z99" t="s">
        <v>5</v>
      </c>
      <c r="AB99" t="s">
        <v>1905</v>
      </c>
      <c r="AD99">
        <f>+AD15+AD16+AD17+SUM(AD70:AD76)</f>
        <v>320</v>
      </c>
      <c r="AE99">
        <f>+AE15+AE16+AE17+SUM(AE70:AE76)</f>
        <v>220</v>
      </c>
      <c r="AF99">
        <f>+AF15+AF16+AF17+SUM(AF70:AF76)</f>
        <v>0</v>
      </c>
      <c r="AG99">
        <f>+AG15+AG16+AG17+SUM(AG70:AG76)</f>
        <v>0</v>
      </c>
      <c r="AH99">
        <f>+AH15+AH16+AH17+SUM(AH70:AH76)</f>
        <v>310</v>
      </c>
      <c r="AI99">
        <f t="shared" si="6"/>
        <v>850</v>
      </c>
      <c r="AJ99" t="s">
        <v>669</v>
      </c>
    </row>
    <row r="100" spans="1:36" ht="12.75">
      <c r="A100" t="s">
        <v>1271</v>
      </c>
      <c r="B100" t="s">
        <v>1907</v>
      </c>
      <c r="C100" t="s">
        <v>8</v>
      </c>
      <c r="D100" t="s">
        <v>1371</v>
      </c>
      <c r="E100" t="s">
        <v>1273</v>
      </c>
      <c r="F100" t="s">
        <v>1674</v>
      </c>
      <c r="G100">
        <v>8</v>
      </c>
      <c r="H100">
        <v>2</v>
      </c>
      <c r="I100" t="s">
        <v>1372</v>
      </c>
      <c r="J100">
        <v>0</v>
      </c>
      <c r="L100">
        <v>0</v>
      </c>
      <c r="N100">
        <v>0</v>
      </c>
      <c r="P100">
        <v>0</v>
      </c>
      <c r="Q100">
        <v>0</v>
      </c>
      <c r="R100">
        <v>0</v>
      </c>
      <c r="S100">
        <v>0</v>
      </c>
      <c r="U100" t="s">
        <v>9</v>
      </c>
      <c r="V100" t="s">
        <v>1676</v>
      </c>
      <c r="W100" t="s">
        <v>1677</v>
      </c>
      <c r="X100" t="s">
        <v>1314</v>
      </c>
      <c r="Y100" t="s">
        <v>1112</v>
      </c>
      <c r="AB100" t="s">
        <v>6</v>
      </c>
      <c r="AD100">
        <f>+AD14+AD52+AD53+AD54+AD78</f>
        <v>290</v>
      </c>
      <c r="AE100">
        <f>+AE14+AE52+AE53+AE54+AE78</f>
        <v>50</v>
      </c>
      <c r="AF100">
        <f>+AF14+AF52+AF53+AF54+AF78</f>
        <v>0</v>
      </c>
      <c r="AG100">
        <f>+AG14+AG52+AG53+AG54+AG78</f>
        <v>0</v>
      </c>
      <c r="AH100">
        <f>+AH14+AH52+AH53+AH54+AH78</f>
        <v>60</v>
      </c>
      <c r="AI100">
        <f t="shared" si="6"/>
        <v>400</v>
      </c>
      <c r="AJ100" t="s">
        <v>7</v>
      </c>
    </row>
    <row r="101" spans="1:36" ht="12.75">
      <c r="A101" t="s">
        <v>1271</v>
      </c>
      <c r="B101" t="s">
        <v>1907</v>
      </c>
      <c r="C101" t="s">
        <v>13</v>
      </c>
      <c r="D101" t="s">
        <v>1360</v>
      </c>
      <c r="E101" t="s">
        <v>1273</v>
      </c>
      <c r="F101" t="s">
        <v>1</v>
      </c>
      <c r="G101">
        <v>10</v>
      </c>
      <c r="H101">
        <v>0</v>
      </c>
      <c r="I101" t="s">
        <v>1334</v>
      </c>
      <c r="J101">
        <v>10</v>
      </c>
      <c r="K101" t="s">
        <v>1334</v>
      </c>
      <c r="L101">
        <v>0</v>
      </c>
      <c r="N101">
        <v>0</v>
      </c>
      <c r="P101">
        <v>0</v>
      </c>
      <c r="Q101">
        <v>0</v>
      </c>
      <c r="R101">
        <v>0</v>
      </c>
      <c r="S101">
        <v>0</v>
      </c>
      <c r="U101" t="s">
        <v>14</v>
      </c>
      <c r="V101" t="s">
        <v>3</v>
      </c>
      <c r="W101" t="s">
        <v>4</v>
      </c>
      <c r="X101" t="s">
        <v>1314</v>
      </c>
      <c r="Y101" t="s">
        <v>1112</v>
      </c>
      <c r="Z101" t="s">
        <v>15</v>
      </c>
      <c r="AB101" t="s">
        <v>10</v>
      </c>
      <c r="AD101">
        <f>+AD45+AD48+AD47+AD50</f>
        <v>232</v>
      </c>
      <c r="AE101">
        <f>+AE45+AE48+AE47+AE50</f>
        <v>86</v>
      </c>
      <c r="AF101">
        <f>+AF45+AF48+AF47+AF50</f>
        <v>0</v>
      </c>
      <c r="AG101">
        <f>+AG45+AG48+AG47+AG50</f>
        <v>0</v>
      </c>
      <c r="AH101">
        <f>+AH45+AH48+AH47+AH50</f>
        <v>60</v>
      </c>
      <c r="AI101">
        <f t="shared" si="6"/>
        <v>378</v>
      </c>
      <c r="AJ101" t="s">
        <v>12</v>
      </c>
    </row>
    <row r="102" spans="1:36" ht="12.75">
      <c r="A102" t="s">
        <v>1271</v>
      </c>
      <c r="B102" t="s">
        <v>1907</v>
      </c>
      <c r="C102" t="s">
        <v>0</v>
      </c>
      <c r="D102" t="s">
        <v>1360</v>
      </c>
      <c r="E102" t="s">
        <v>1273</v>
      </c>
      <c r="F102" t="s">
        <v>1674</v>
      </c>
      <c r="G102">
        <v>10</v>
      </c>
      <c r="H102">
        <v>0</v>
      </c>
      <c r="I102" t="s">
        <v>1319</v>
      </c>
      <c r="J102">
        <v>0</v>
      </c>
      <c r="L102">
        <v>0</v>
      </c>
      <c r="N102">
        <v>0</v>
      </c>
      <c r="P102">
        <v>0</v>
      </c>
      <c r="Q102">
        <v>0</v>
      </c>
      <c r="R102">
        <v>0</v>
      </c>
      <c r="S102">
        <v>0</v>
      </c>
      <c r="U102" t="s">
        <v>2</v>
      </c>
      <c r="V102" t="s">
        <v>1676</v>
      </c>
      <c r="W102" t="s">
        <v>1677</v>
      </c>
      <c r="X102" t="s">
        <v>1314</v>
      </c>
      <c r="Y102" t="s">
        <v>1112</v>
      </c>
      <c r="Z102" t="s">
        <v>18</v>
      </c>
      <c r="AB102" t="s">
        <v>16</v>
      </c>
      <c r="AD102">
        <f>+AD42+AD43+AD44+AD37+AD33</f>
        <v>226</v>
      </c>
      <c r="AE102">
        <f>+AE42+AE43+AE44+AE37+AE33</f>
        <v>386</v>
      </c>
      <c r="AF102">
        <f>+AF42+AF43+AF44+AF37+AF33</f>
        <v>0</v>
      </c>
      <c r="AG102">
        <f>+AG42+AG43+AG44+AG37+AG33</f>
        <v>0</v>
      </c>
      <c r="AH102">
        <f>+AH42+AH43+AH44+AH37+AH33</f>
        <v>172</v>
      </c>
      <c r="AI102">
        <f t="shared" si="6"/>
        <v>784</v>
      </c>
      <c r="AJ102" t="s">
        <v>17</v>
      </c>
    </row>
    <row r="103" spans="1:36" ht="12.75">
      <c r="A103" t="s">
        <v>1271</v>
      </c>
      <c r="B103" t="s">
        <v>21</v>
      </c>
      <c r="C103" t="s">
        <v>22</v>
      </c>
      <c r="D103" t="s">
        <v>1102</v>
      </c>
      <c r="E103" t="s">
        <v>1273</v>
      </c>
      <c r="F103" t="s">
        <v>23</v>
      </c>
      <c r="G103">
        <v>12</v>
      </c>
      <c r="H103">
        <v>0</v>
      </c>
      <c r="I103" t="s">
        <v>1328</v>
      </c>
      <c r="J103">
        <v>12</v>
      </c>
      <c r="K103" t="s">
        <v>1328</v>
      </c>
      <c r="L103">
        <v>8</v>
      </c>
      <c r="M103" t="s">
        <v>1328</v>
      </c>
      <c r="N103">
        <v>0</v>
      </c>
      <c r="P103">
        <v>4</v>
      </c>
      <c r="Q103">
        <v>4</v>
      </c>
      <c r="R103">
        <v>24</v>
      </c>
      <c r="S103">
        <v>1</v>
      </c>
      <c r="T103" t="s">
        <v>1180</v>
      </c>
      <c r="U103" t="s">
        <v>24</v>
      </c>
      <c r="V103" t="s">
        <v>25</v>
      </c>
      <c r="W103" t="s">
        <v>26</v>
      </c>
      <c r="X103" t="s">
        <v>1111</v>
      </c>
      <c r="Y103" t="s">
        <v>1112</v>
      </c>
      <c r="Z103" t="s">
        <v>27</v>
      </c>
      <c r="AB103" t="s">
        <v>19</v>
      </c>
      <c r="AD103">
        <f>+AD23+AD24+AD32+AD34+AD35+AD36+AD39+AD40+AD41+AD46+AD81+AD86</f>
        <v>640</v>
      </c>
      <c r="AE103">
        <f>+AE23+AE24+AE32+AE34+AE35+AE36+AE39+AE40+AE41+AE46+AE81+AE86</f>
        <v>714</v>
      </c>
      <c r="AF103">
        <f>+AF23+AF24+AF32+AF34+AF35+AF36+AF39+AF40+AF41+AF46+AF81+AF86</f>
        <v>0</v>
      </c>
      <c r="AG103">
        <f>+AG23+AG24+AG32+AG34+AG35+AG36+AG39+AG40+AG41+AG46+AG81+AG86</f>
        <v>0</v>
      </c>
      <c r="AH103">
        <f>+AH23+AH24+AH32+AH34+AH35+AH36+AH39+AH40+AH41+AH46+AH81+AH86</f>
        <v>786</v>
      </c>
      <c r="AI103">
        <f t="shared" si="6"/>
        <v>2140</v>
      </c>
      <c r="AJ103" t="s">
        <v>20</v>
      </c>
    </row>
    <row r="104" spans="1:36" ht="12.75">
      <c r="A104" t="s">
        <v>1271</v>
      </c>
      <c r="B104" t="s">
        <v>21</v>
      </c>
      <c r="C104" t="s">
        <v>30</v>
      </c>
      <c r="D104" t="s">
        <v>1102</v>
      </c>
      <c r="E104" t="s">
        <v>1273</v>
      </c>
      <c r="F104" t="s">
        <v>31</v>
      </c>
      <c r="G104">
        <v>12</v>
      </c>
      <c r="H104">
        <v>12</v>
      </c>
      <c r="I104" t="s">
        <v>1187</v>
      </c>
      <c r="J104">
        <v>12</v>
      </c>
      <c r="K104" t="s">
        <v>1188</v>
      </c>
      <c r="L104">
        <v>12</v>
      </c>
      <c r="M104" t="s">
        <v>1188</v>
      </c>
      <c r="N104">
        <v>0</v>
      </c>
      <c r="P104">
        <v>4</v>
      </c>
      <c r="Q104">
        <v>12</v>
      </c>
      <c r="R104">
        <v>0</v>
      </c>
      <c r="S104">
        <v>0</v>
      </c>
      <c r="T104" t="s">
        <v>1284</v>
      </c>
      <c r="U104" t="s">
        <v>32</v>
      </c>
      <c r="V104" t="s">
        <v>33</v>
      </c>
      <c r="X104" t="s">
        <v>1111</v>
      </c>
      <c r="Y104" t="s">
        <v>1171</v>
      </c>
      <c r="Z104" t="s">
        <v>1190</v>
      </c>
      <c r="AB104" t="s">
        <v>28</v>
      </c>
      <c r="AD104">
        <f>AD23+AD225+AD25+AD60+AD61+AD62+AD63+AD30</f>
        <v>242</v>
      </c>
      <c r="AE104">
        <f>AE23+AE225+AE25+AE60+AE61+AE62+AE63+AE30</f>
        <v>144</v>
      </c>
      <c r="AF104">
        <f>AF23+AF225+AF25+AF60+AF61+AF62+AF63+AF30</f>
        <v>0</v>
      </c>
      <c r="AG104">
        <f>AG23+AG225+AG25+AG60+AG61+AG62+AG63+AG30</f>
        <v>0</v>
      </c>
      <c r="AH104">
        <f>AH23+AH225+AH25+AH60+AH61+AH62+AH63+AH30</f>
        <v>68</v>
      </c>
      <c r="AI104">
        <f t="shared" si="6"/>
        <v>454</v>
      </c>
      <c r="AJ104" t="s">
        <v>29</v>
      </c>
    </row>
    <row r="105" spans="1:36" ht="12.75">
      <c r="A105" t="s">
        <v>1271</v>
      </c>
      <c r="B105" t="s">
        <v>21</v>
      </c>
      <c r="C105" t="s">
        <v>36</v>
      </c>
      <c r="D105" t="s">
        <v>1102</v>
      </c>
      <c r="E105" t="s">
        <v>1273</v>
      </c>
      <c r="F105" t="s">
        <v>23</v>
      </c>
      <c r="G105">
        <v>12</v>
      </c>
      <c r="H105">
        <v>13</v>
      </c>
      <c r="I105" t="s">
        <v>1481</v>
      </c>
      <c r="J105">
        <v>12</v>
      </c>
      <c r="K105" t="s">
        <v>1472</v>
      </c>
      <c r="L105">
        <v>12</v>
      </c>
      <c r="M105" t="s">
        <v>1472</v>
      </c>
      <c r="N105">
        <v>0</v>
      </c>
      <c r="P105">
        <v>0</v>
      </c>
      <c r="Q105">
        <v>0</v>
      </c>
      <c r="R105">
        <v>0</v>
      </c>
      <c r="S105">
        <v>0</v>
      </c>
      <c r="U105" t="s">
        <v>37</v>
      </c>
      <c r="V105" t="s">
        <v>25</v>
      </c>
      <c r="W105" t="s">
        <v>26</v>
      </c>
      <c r="X105" t="s">
        <v>1111</v>
      </c>
      <c r="Y105" t="s">
        <v>1112</v>
      </c>
      <c r="AB105" t="s">
        <v>34</v>
      </c>
      <c r="AD105">
        <f>+AD4+AE13+SUM(AD55:AD59)+AD64+AD65+AD66+AD81+AD95+AD3+AD69</f>
        <v>1687</v>
      </c>
      <c r="AE105">
        <f>+AE4+AF13+SUM(AE55:AE59)+AE64+AE65+AE66+AE81+AE95+AE3+AE69</f>
        <v>889</v>
      </c>
      <c r="AF105">
        <f>+AF4+AG13+SUM(AF55:AF59)+AF64+AF65+AF66+AF81+AF95+AF3+AF69</f>
        <v>1</v>
      </c>
      <c r="AG105">
        <f>+AG4+AH13+SUM(AG55:AG59)+AG64+AG65+AG66+AG81+AG95+AG3+AG69</f>
        <v>187</v>
      </c>
      <c r="AH105">
        <f>+AH4+AI13+SUM(AH55:AH59)+AH64+AH65+AH66+AH81+AH95+AH3+AH69</f>
        <v>1910</v>
      </c>
      <c r="AI105">
        <f t="shared" si="6"/>
        <v>4674</v>
      </c>
      <c r="AJ105" t="s">
        <v>35</v>
      </c>
    </row>
    <row r="106" spans="1:36" ht="12.75">
      <c r="A106" t="s">
        <v>1178</v>
      </c>
      <c r="B106" t="s">
        <v>1499</v>
      </c>
      <c r="C106" t="s">
        <v>67</v>
      </c>
      <c r="D106" t="s">
        <v>1102</v>
      </c>
      <c r="E106" t="s">
        <v>1361</v>
      </c>
      <c r="F106" t="s">
        <v>68</v>
      </c>
      <c r="G106">
        <v>12</v>
      </c>
      <c r="H106">
        <v>12</v>
      </c>
      <c r="I106" t="s">
        <v>1282</v>
      </c>
      <c r="J106">
        <v>12</v>
      </c>
      <c r="K106" t="s">
        <v>1283</v>
      </c>
      <c r="L106">
        <v>0</v>
      </c>
      <c r="N106">
        <v>0</v>
      </c>
      <c r="P106">
        <v>0</v>
      </c>
      <c r="Q106">
        <v>0</v>
      </c>
      <c r="R106">
        <v>0</v>
      </c>
      <c r="S106">
        <v>0</v>
      </c>
      <c r="U106" t="s">
        <v>69</v>
      </c>
      <c r="V106" t="s">
        <v>70</v>
      </c>
      <c r="X106" t="s">
        <v>1111</v>
      </c>
      <c r="Y106" t="s">
        <v>1112</v>
      </c>
      <c r="AB106" t="s">
        <v>64</v>
      </c>
      <c r="AD106">
        <f>+AD2+SUM(AD6:AD11)+AD27+AD28+AD29+AD67+AD79+AD80+SUM(AD82:AD88)+AD31+AD96-53</f>
        <v>481</v>
      </c>
      <c r="AE106">
        <f>+AE2+SUM(AE6:AE11)+AE27+AE28+AE29+AE67+AE79+AE80+SUM(AE82:AE88)+AE31+AE96</f>
        <v>41</v>
      </c>
      <c r="AF106">
        <f>+AF2+SUM(AF6:AF11)+AF27+AF28+AF29+AF67+AF79+AF80+SUM(AF82:AF88)+AF31+AF96-53</f>
        <v>470</v>
      </c>
      <c r="AG106">
        <f>+AG2+SUM(AG6:AG11)+AG27+AG28+AG29+AG67+AG79+AG80+SUM(AG82:AG88)+AG31+AG96-53</f>
        <v>165</v>
      </c>
      <c r="AH106">
        <f>+AH2+SUM(AH6:AH11)+AH27+AH28+AH29+AH67+AH79+AH80+SUM(AH82:AH88)+AH31+AH96</f>
        <v>40</v>
      </c>
      <c r="AI106">
        <f t="shared" si="6"/>
        <v>1197</v>
      </c>
      <c r="AJ106" t="s">
        <v>66</v>
      </c>
    </row>
    <row r="107" spans="1:36" ht="12.75">
      <c r="A107" t="s">
        <v>1178</v>
      </c>
      <c r="B107" t="s">
        <v>1499</v>
      </c>
      <c r="C107" t="s">
        <v>73</v>
      </c>
      <c r="D107" t="s">
        <v>1102</v>
      </c>
      <c r="E107" t="s">
        <v>1361</v>
      </c>
      <c r="F107" t="s">
        <v>68</v>
      </c>
      <c r="G107">
        <v>10</v>
      </c>
      <c r="H107">
        <v>0</v>
      </c>
      <c r="I107" t="s">
        <v>1116</v>
      </c>
      <c r="J107">
        <v>10</v>
      </c>
      <c r="K107" t="s">
        <v>1116</v>
      </c>
      <c r="L107">
        <v>5</v>
      </c>
      <c r="M107" t="s">
        <v>1116</v>
      </c>
      <c r="N107">
        <v>0</v>
      </c>
      <c r="P107">
        <v>16</v>
      </c>
      <c r="Q107">
        <v>24</v>
      </c>
      <c r="R107">
        <v>0</v>
      </c>
      <c r="S107">
        <v>0</v>
      </c>
      <c r="T107" t="s">
        <v>1284</v>
      </c>
      <c r="U107" t="s">
        <v>74</v>
      </c>
      <c r="V107" t="s">
        <v>70</v>
      </c>
      <c r="X107" t="s">
        <v>1111</v>
      </c>
      <c r="Y107" t="s">
        <v>1112</v>
      </c>
      <c r="Z107" t="s">
        <v>1184</v>
      </c>
      <c r="AB107" t="s">
        <v>71</v>
      </c>
      <c r="AD107">
        <f>+AD5+AD12+AD89+AD90+AD91+AD92+AD93+AD94+AD68+AD26+AD27+AD28+AD29+AD67+AD97+AD77</f>
        <v>150</v>
      </c>
      <c r="AE107">
        <f>+AE5+AE12+AE89+AE90+AE91+AE92+AE93+AE94+AE68+AE26+AE27+AE28+AE29+AE67+AE97+AE77</f>
        <v>20</v>
      </c>
      <c r="AF107">
        <f>+AF5+AF12+AF89+AF90+AF91+AF92+AF93+AF94+AF68+AF26+AF27+AF28+AF29+AF67+AF97+AF77</f>
        <v>21</v>
      </c>
      <c r="AG107">
        <f>+AG5+AG12+AG89+AG90+AG91+AG92+AG93+AG94+AG68+AG26+AG27+AG28+AG29+AG67+AG97+AG77</f>
        <v>124</v>
      </c>
      <c r="AH107">
        <f>+AH5+AH12+AH89+AH90+AH91+AH92+AH93+AH94+AH68+AH26+AH27+AH28+AH29+AH67+AH97+AH77</f>
        <v>35</v>
      </c>
      <c r="AI107">
        <f t="shared" si="6"/>
        <v>350</v>
      </c>
      <c r="AJ107" t="s">
        <v>72</v>
      </c>
    </row>
    <row r="108" spans="1:35" ht="12.75">
      <c r="A108" t="s">
        <v>1178</v>
      </c>
      <c r="B108" t="s">
        <v>1499</v>
      </c>
      <c r="C108" t="s">
        <v>76</v>
      </c>
      <c r="D108" t="s">
        <v>1102</v>
      </c>
      <c r="E108" t="s">
        <v>1361</v>
      </c>
      <c r="F108" t="s">
        <v>68</v>
      </c>
      <c r="G108">
        <v>12</v>
      </c>
      <c r="H108">
        <v>12</v>
      </c>
      <c r="I108" t="s">
        <v>1187</v>
      </c>
      <c r="J108">
        <v>12</v>
      </c>
      <c r="K108" t="s">
        <v>1188</v>
      </c>
      <c r="L108">
        <v>12</v>
      </c>
      <c r="M108" t="s">
        <v>1188</v>
      </c>
      <c r="N108">
        <v>0</v>
      </c>
      <c r="P108">
        <v>0</v>
      </c>
      <c r="Q108">
        <v>0</v>
      </c>
      <c r="R108">
        <v>0</v>
      </c>
      <c r="S108">
        <v>0</v>
      </c>
      <c r="U108" t="s">
        <v>77</v>
      </c>
      <c r="V108" t="s">
        <v>70</v>
      </c>
      <c r="X108" t="s">
        <v>1111</v>
      </c>
      <c r="Y108" t="s">
        <v>1112</v>
      </c>
      <c r="Z108" t="s">
        <v>1190</v>
      </c>
      <c r="AB108" t="s">
        <v>75</v>
      </c>
      <c r="AD108">
        <f>SUM(AD98:AD107)</f>
        <v>4388</v>
      </c>
      <c r="AE108">
        <f>SUM(AE98:AE107)</f>
        <v>2552</v>
      </c>
      <c r="AF108">
        <f>SUM(AF98:AF107)</f>
        <v>492</v>
      </c>
      <c r="AG108">
        <f>SUM(AG98:AG107)</f>
        <v>476</v>
      </c>
      <c r="AH108">
        <f>SUM(AH98:AH107)</f>
        <v>3519</v>
      </c>
      <c r="AI108">
        <f t="shared" si="6"/>
        <v>11427</v>
      </c>
    </row>
    <row r="109" spans="1:36" ht="12.75">
      <c r="A109" t="s">
        <v>1178</v>
      </c>
      <c r="B109" t="s">
        <v>1499</v>
      </c>
      <c r="C109" t="s">
        <v>78</v>
      </c>
      <c r="D109" t="s">
        <v>1102</v>
      </c>
      <c r="E109" t="s">
        <v>1361</v>
      </c>
      <c r="F109" t="s">
        <v>68</v>
      </c>
      <c r="G109">
        <v>12</v>
      </c>
      <c r="H109">
        <v>0</v>
      </c>
      <c r="I109" t="s">
        <v>1328</v>
      </c>
      <c r="J109">
        <v>12</v>
      </c>
      <c r="K109" t="s">
        <v>1328</v>
      </c>
      <c r="L109">
        <v>8</v>
      </c>
      <c r="M109" t="s">
        <v>1328</v>
      </c>
      <c r="N109">
        <v>0</v>
      </c>
      <c r="P109">
        <v>0</v>
      </c>
      <c r="Q109">
        <v>0</v>
      </c>
      <c r="R109">
        <v>0</v>
      </c>
      <c r="S109">
        <v>0</v>
      </c>
      <c r="U109" t="s">
        <v>79</v>
      </c>
      <c r="V109" t="s">
        <v>70</v>
      </c>
      <c r="X109" t="s">
        <v>1111</v>
      </c>
      <c r="Y109" t="s">
        <v>1112</v>
      </c>
      <c r="Z109" t="s">
        <v>1125</v>
      </c>
      <c r="AC109" t="s">
        <v>1084</v>
      </c>
      <c r="AD109" t="s">
        <v>1085</v>
      </c>
      <c r="AE109" t="s">
        <v>1086</v>
      </c>
      <c r="AF109" t="s">
        <v>1087</v>
      </c>
      <c r="AG109" t="s">
        <v>1088</v>
      </c>
      <c r="AH109" t="s">
        <v>1089</v>
      </c>
      <c r="AI109" t="s">
        <v>1090</v>
      </c>
      <c r="AJ109" t="s">
        <v>1082</v>
      </c>
    </row>
    <row r="110" spans="1:33" ht="12.75">
      <c r="A110" t="s">
        <v>1101</v>
      </c>
      <c r="B110" t="s">
        <v>1502</v>
      </c>
      <c r="C110" t="s">
        <v>82</v>
      </c>
      <c r="D110" t="s">
        <v>1102</v>
      </c>
      <c r="E110" t="s">
        <v>1103</v>
      </c>
      <c r="F110" t="s">
        <v>83</v>
      </c>
      <c r="G110">
        <v>0</v>
      </c>
      <c r="H110">
        <v>0</v>
      </c>
      <c r="I110" t="s">
        <v>1187</v>
      </c>
      <c r="J110">
        <v>0</v>
      </c>
      <c r="K110" t="s">
        <v>1188</v>
      </c>
      <c r="L110">
        <v>0</v>
      </c>
      <c r="M110" t="s">
        <v>1188</v>
      </c>
      <c r="N110">
        <v>0</v>
      </c>
      <c r="O110" t="s">
        <v>1188</v>
      </c>
      <c r="P110">
        <v>0</v>
      </c>
      <c r="Q110">
        <v>0</v>
      </c>
      <c r="R110">
        <v>0</v>
      </c>
      <c r="S110">
        <v>0</v>
      </c>
      <c r="T110" t="s">
        <v>1284</v>
      </c>
      <c r="U110" t="s">
        <v>84</v>
      </c>
      <c r="V110" t="s">
        <v>1607</v>
      </c>
      <c r="X110" t="s">
        <v>1111</v>
      </c>
      <c r="Y110" t="s">
        <v>1112</v>
      </c>
      <c r="Z110" t="s">
        <v>1655</v>
      </c>
      <c r="AE110" t="s">
        <v>80</v>
      </c>
      <c r="AG110" t="s">
        <v>81</v>
      </c>
    </row>
    <row r="111" spans="1:26" ht="12.75">
      <c r="A111" t="s">
        <v>1142</v>
      </c>
      <c r="B111" t="s">
        <v>1508</v>
      </c>
      <c r="C111" t="s">
        <v>85</v>
      </c>
      <c r="D111" t="s">
        <v>1102</v>
      </c>
      <c r="E111" t="s">
        <v>1142</v>
      </c>
      <c r="F111" t="s">
        <v>1142</v>
      </c>
      <c r="G111">
        <v>0</v>
      </c>
      <c r="H111">
        <v>0</v>
      </c>
      <c r="I111" t="s">
        <v>1187</v>
      </c>
      <c r="J111">
        <v>0</v>
      </c>
      <c r="K111" t="s">
        <v>1188</v>
      </c>
      <c r="L111">
        <v>0</v>
      </c>
      <c r="M111" t="s">
        <v>1188</v>
      </c>
      <c r="N111">
        <v>0</v>
      </c>
      <c r="P111">
        <v>0</v>
      </c>
      <c r="Q111">
        <v>0</v>
      </c>
      <c r="R111">
        <v>0</v>
      </c>
      <c r="S111">
        <v>0</v>
      </c>
      <c r="T111" t="s">
        <v>1329</v>
      </c>
      <c r="U111" t="s">
        <v>86</v>
      </c>
      <c r="V111" t="s">
        <v>1142</v>
      </c>
      <c r="W111" t="s">
        <v>1142</v>
      </c>
      <c r="X111" t="s">
        <v>1142</v>
      </c>
      <c r="Y111" t="s">
        <v>1112</v>
      </c>
      <c r="Z111" t="s">
        <v>87</v>
      </c>
    </row>
    <row r="112" spans="1:36" ht="12.75">
      <c r="A112" t="s">
        <v>1142</v>
      </c>
      <c r="B112" t="s">
        <v>1516</v>
      </c>
      <c r="C112" t="s">
        <v>92</v>
      </c>
      <c r="D112" t="s">
        <v>1102</v>
      </c>
      <c r="E112" t="s">
        <v>1142</v>
      </c>
      <c r="F112" t="s">
        <v>1142</v>
      </c>
      <c r="G112">
        <v>0</v>
      </c>
      <c r="H112">
        <v>0</v>
      </c>
      <c r="I112" t="s">
        <v>1187</v>
      </c>
      <c r="J112">
        <v>0</v>
      </c>
      <c r="K112" t="s">
        <v>1188</v>
      </c>
      <c r="L112">
        <v>0</v>
      </c>
      <c r="M112" t="s">
        <v>1188</v>
      </c>
      <c r="N112">
        <v>0</v>
      </c>
      <c r="P112">
        <v>0</v>
      </c>
      <c r="Q112">
        <v>0</v>
      </c>
      <c r="R112">
        <v>0</v>
      </c>
      <c r="S112">
        <v>0</v>
      </c>
      <c r="T112" t="s">
        <v>1329</v>
      </c>
      <c r="U112" t="s">
        <v>93</v>
      </c>
      <c r="V112" t="s">
        <v>1142</v>
      </c>
      <c r="W112" t="s">
        <v>1142</v>
      </c>
      <c r="X112" t="s">
        <v>1142</v>
      </c>
      <c r="Y112" t="s">
        <v>1112</v>
      </c>
      <c r="Z112" t="s">
        <v>87</v>
      </c>
      <c r="AB112" t="s">
        <v>1066</v>
      </c>
      <c r="AC112" t="s">
        <v>88</v>
      </c>
      <c r="AD112" t="s">
        <v>1092</v>
      </c>
      <c r="AF112" t="s">
        <v>89</v>
      </c>
      <c r="AH112" t="s">
        <v>90</v>
      </c>
      <c r="AJ112" t="s">
        <v>91</v>
      </c>
    </row>
    <row r="113" spans="1:34" ht="12.75">
      <c r="A113" t="s">
        <v>1128</v>
      </c>
      <c r="B113" t="s">
        <v>96</v>
      </c>
      <c r="C113" t="s">
        <v>97</v>
      </c>
      <c r="D113" t="s">
        <v>1102</v>
      </c>
      <c r="E113" t="s">
        <v>1131</v>
      </c>
      <c r="F113" t="s">
        <v>98</v>
      </c>
      <c r="G113">
        <v>12</v>
      </c>
      <c r="H113">
        <v>12</v>
      </c>
      <c r="I113" t="s">
        <v>1486</v>
      </c>
      <c r="J113">
        <v>12</v>
      </c>
      <c r="K113" t="s">
        <v>1486</v>
      </c>
      <c r="L113">
        <v>12</v>
      </c>
      <c r="M113" t="s">
        <v>1166</v>
      </c>
      <c r="N113">
        <v>0</v>
      </c>
      <c r="P113">
        <v>8</v>
      </c>
      <c r="Q113">
        <v>24</v>
      </c>
      <c r="R113">
        <v>0</v>
      </c>
      <c r="S113">
        <v>0</v>
      </c>
      <c r="T113" t="s">
        <v>1284</v>
      </c>
      <c r="U113" t="s">
        <v>99</v>
      </c>
      <c r="V113" t="s">
        <v>100</v>
      </c>
      <c r="W113" t="s">
        <v>101</v>
      </c>
      <c r="X113" t="s">
        <v>1111</v>
      </c>
      <c r="Y113" t="s">
        <v>1160</v>
      </c>
      <c r="Z113" t="s">
        <v>102</v>
      </c>
      <c r="AB113" t="s">
        <v>1101</v>
      </c>
      <c r="AC113">
        <v>39001</v>
      </c>
      <c r="AD113" t="s">
        <v>1103</v>
      </c>
      <c r="AF113" t="s">
        <v>94</v>
      </c>
      <c r="AH113" t="s">
        <v>95</v>
      </c>
    </row>
    <row r="114" spans="1:34" ht="12.75">
      <c r="A114" t="s">
        <v>1128</v>
      </c>
      <c r="B114" t="s">
        <v>96</v>
      </c>
      <c r="C114" t="s">
        <v>105</v>
      </c>
      <c r="D114" t="s">
        <v>1102</v>
      </c>
      <c r="E114" t="s">
        <v>1131</v>
      </c>
      <c r="F114" t="s">
        <v>98</v>
      </c>
      <c r="G114">
        <v>12</v>
      </c>
      <c r="H114">
        <v>12</v>
      </c>
      <c r="I114" t="s">
        <v>1187</v>
      </c>
      <c r="J114">
        <v>12</v>
      </c>
      <c r="K114" t="s">
        <v>1188</v>
      </c>
      <c r="L114">
        <v>12</v>
      </c>
      <c r="M114" t="s">
        <v>1188</v>
      </c>
      <c r="N114">
        <v>0</v>
      </c>
      <c r="P114">
        <v>0</v>
      </c>
      <c r="Q114">
        <v>0</v>
      </c>
      <c r="R114">
        <v>0</v>
      </c>
      <c r="S114">
        <v>0</v>
      </c>
      <c r="U114" t="s">
        <v>106</v>
      </c>
      <c r="V114" t="s">
        <v>100</v>
      </c>
      <c r="W114" t="s">
        <v>101</v>
      </c>
      <c r="X114" t="s">
        <v>1111</v>
      </c>
      <c r="Y114" t="s">
        <v>1160</v>
      </c>
      <c r="Z114" t="s">
        <v>1190</v>
      </c>
      <c r="AB114" t="s">
        <v>1128</v>
      </c>
      <c r="AC114">
        <v>39067</v>
      </c>
      <c r="AD114" t="s">
        <v>1131</v>
      </c>
      <c r="AF114" t="s">
        <v>103</v>
      </c>
      <c r="AH114" t="s">
        <v>104</v>
      </c>
    </row>
    <row r="115" spans="1:34" ht="12.75">
      <c r="A115" t="s">
        <v>1128</v>
      </c>
      <c r="B115" t="s">
        <v>96</v>
      </c>
      <c r="C115" t="s">
        <v>109</v>
      </c>
      <c r="D115" t="s">
        <v>1102</v>
      </c>
      <c r="E115" t="s">
        <v>1131</v>
      </c>
      <c r="F115" t="s">
        <v>110</v>
      </c>
      <c r="G115">
        <v>10</v>
      </c>
      <c r="H115">
        <v>0</v>
      </c>
      <c r="I115" t="s">
        <v>1526</v>
      </c>
      <c r="J115">
        <v>10</v>
      </c>
      <c r="K115" t="s">
        <v>1526</v>
      </c>
      <c r="L115">
        <v>5</v>
      </c>
      <c r="M115" t="s">
        <v>1526</v>
      </c>
      <c r="N115">
        <v>0</v>
      </c>
      <c r="P115">
        <v>4</v>
      </c>
      <c r="Q115">
        <v>12</v>
      </c>
      <c r="R115">
        <v>0</v>
      </c>
      <c r="S115">
        <v>0</v>
      </c>
      <c r="T115" t="s">
        <v>1284</v>
      </c>
      <c r="U115" t="s">
        <v>111</v>
      </c>
      <c r="V115" t="s">
        <v>100</v>
      </c>
      <c r="W115" t="s">
        <v>101</v>
      </c>
      <c r="X115" t="s">
        <v>1111</v>
      </c>
      <c r="Y115" t="s">
        <v>1171</v>
      </c>
      <c r="Z115" t="s">
        <v>1125</v>
      </c>
      <c r="AB115" t="s">
        <v>1152</v>
      </c>
      <c r="AC115">
        <v>39120</v>
      </c>
      <c r="AD115" t="s">
        <v>1154</v>
      </c>
      <c r="AF115" t="s">
        <v>107</v>
      </c>
      <c r="AH115" t="s">
        <v>108</v>
      </c>
    </row>
    <row r="116" spans="1:34" ht="12.75">
      <c r="A116" t="s">
        <v>1142</v>
      </c>
      <c r="B116" t="s">
        <v>1530</v>
      </c>
      <c r="C116" t="s">
        <v>113</v>
      </c>
      <c r="D116" t="s">
        <v>1102</v>
      </c>
      <c r="E116" t="s">
        <v>1142</v>
      </c>
      <c r="F116" t="s">
        <v>1142</v>
      </c>
      <c r="G116">
        <v>0</v>
      </c>
      <c r="H116">
        <v>0</v>
      </c>
      <c r="I116" t="s">
        <v>1142</v>
      </c>
      <c r="J116">
        <v>0</v>
      </c>
      <c r="K116" t="s">
        <v>1142</v>
      </c>
      <c r="L116">
        <v>0</v>
      </c>
      <c r="M116" t="s">
        <v>1142</v>
      </c>
      <c r="N116">
        <v>0</v>
      </c>
      <c r="P116">
        <v>0</v>
      </c>
      <c r="Q116">
        <v>0</v>
      </c>
      <c r="R116">
        <v>0</v>
      </c>
      <c r="S116">
        <v>0</v>
      </c>
      <c r="T116" t="s">
        <v>1493</v>
      </c>
      <c r="U116" t="s">
        <v>114</v>
      </c>
      <c r="V116" t="s">
        <v>1142</v>
      </c>
      <c r="W116" t="s">
        <v>1142</v>
      </c>
      <c r="X116" t="s">
        <v>1142</v>
      </c>
      <c r="Y116" t="s">
        <v>1112</v>
      </c>
      <c r="Z116" t="s">
        <v>87</v>
      </c>
      <c r="AB116" t="s">
        <v>1173</v>
      </c>
      <c r="AD116" t="s">
        <v>1273</v>
      </c>
      <c r="AF116" t="s">
        <v>112</v>
      </c>
      <c r="AH116" t="s">
        <v>23</v>
      </c>
    </row>
    <row r="117" spans="1:34" ht="12.75">
      <c r="A117" t="s">
        <v>1128</v>
      </c>
      <c r="B117" t="s">
        <v>116</v>
      </c>
      <c r="C117" t="s">
        <v>117</v>
      </c>
      <c r="D117" t="s">
        <v>1102</v>
      </c>
      <c r="E117" t="s">
        <v>1839</v>
      </c>
      <c r="F117" t="s">
        <v>118</v>
      </c>
      <c r="G117">
        <v>12</v>
      </c>
      <c r="H117">
        <v>11</v>
      </c>
      <c r="I117" t="s">
        <v>1445</v>
      </c>
      <c r="J117">
        <v>12</v>
      </c>
      <c r="K117" t="s">
        <v>1446</v>
      </c>
      <c r="L117">
        <v>12</v>
      </c>
      <c r="M117" t="s">
        <v>1446</v>
      </c>
      <c r="N117">
        <v>0</v>
      </c>
      <c r="P117">
        <v>8</v>
      </c>
      <c r="Q117">
        <v>16</v>
      </c>
      <c r="R117">
        <v>0</v>
      </c>
      <c r="S117">
        <v>0</v>
      </c>
      <c r="T117" t="s">
        <v>1284</v>
      </c>
      <c r="U117" t="s">
        <v>119</v>
      </c>
      <c r="V117" t="s">
        <v>120</v>
      </c>
      <c r="W117" t="s">
        <v>121</v>
      </c>
      <c r="X117" t="s">
        <v>1111</v>
      </c>
      <c r="Y117" t="s">
        <v>1112</v>
      </c>
      <c r="AB117" t="s">
        <v>1178</v>
      </c>
      <c r="AD117" t="s">
        <v>1361</v>
      </c>
      <c r="AF117" t="s">
        <v>115</v>
      </c>
      <c r="AH117" t="s">
        <v>1362</v>
      </c>
    </row>
    <row r="118" spans="1:36" ht="12.75">
      <c r="A118" t="s">
        <v>1128</v>
      </c>
      <c r="B118" t="s">
        <v>116</v>
      </c>
      <c r="C118" t="s">
        <v>125</v>
      </c>
      <c r="D118" t="s">
        <v>1102</v>
      </c>
      <c r="E118" t="s">
        <v>1839</v>
      </c>
      <c r="F118" t="s">
        <v>126</v>
      </c>
      <c r="G118">
        <v>12</v>
      </c>
      <c r="H118">
        <v>12</v>
      </c>
      <c r="I118" t="s">
        <v>1187</v>
      </c>
      <c r="J118">
        <v>12</v>
      </c>
      <c r="K118" t="s">
        <v>1188</v>
      </c>
      <c r="L118">
        <v>12</v>
      </c>
      <c r="M118" t="s">
        <v>1188</v>
      </c>
      <c r="N118">
        <v>0</v>
      </c>
      <c r="P118">
        <v>4</v>
      </c>
      <c r="Q118">
        <v>12</v>
      </c>
      <c r="R118">
        <v>0</v>
      </c>
      <c r="S118">
        <v>0</v>
      </c>
      <c r="T118" t="s">
        <v>1284</v>
      </c>
      <c r="U118" t="s">
        <v>127</v>
      </c>
      <c r="V118" t="s">
        <v>1431</v>
      </c>
      <c r="W118" t="s">
        <v>128</v>
      </c>
      <c r="X118" t="s">
        <v>1111</v>
      </c>
      <c r="Y118" t="s">
        <v>1112</v>
      </c>
      <c r="AB118" t="s">
        <v>122</v>
      </c>
      <c r="AC118">
        <v>39155</v>
      </c>
      <c r="AD118" t="s">
        <v>1131</v>
      </c>
      <c r="AF118" t="s">
        <v>123</v>
      </c>
      <c r="AH118" t="s">
        <v>124</v>
      </c>
      <c r="AJ118" t="s">
        <v>1091</v>
      </c>
    </row>
    <row r="119" spans="1:25" ht="12.75">
      <c r="A119" t="s">
        <v>1128</v>
      </c>
      <c r="B119" t="s">
        <v>116</v>
      </c>
      <c r="C119" t="s">
        <v>129</v>
      </c>
      <c r="D119" t="s">
        <v>1102</v>
      </c>
      <c r="E119" t="s">
        <v>1839</v>
      </c>
      <c r="F119" t="s">
        <v>118</v>
      </c>
      <c r="G119">
        <v>12</v>
      </c>
      <c r="H119">
        <v>12</v>
      </c>
      <c r="I119" t="s">
        <v>1282</v>
      </c>
      <c r="J119">
        <v>12</v>
      </c>
      <c r="K119" t="s">
        <v>1283</v>
      </c>
      <c r="L119">
        <v>0</v>
      </c>
      <c r="N119">
        <v>0</v>
      </c>
      <c r="P119">
        <v>0</v>
      </c>
      <c r="Q119">
        <v>0</v>
      </c>
      <c r="R119">
        <v>0</v>
      </c>
      <c r="S119">
        <v>0</v>
      </c>
      <c r="U119" t="s">
        <v>130</v>
      </c>
      <c r="V119" t="s">
        <v>120</v>
      </c>
      <c r="W119" t="s">
        <v>121</v>
      </c>
      <c r="X119" t="s">
        <v>1111</v>
      </c>
      <c r="Y119" t="s">
        <v>1112</v>
      </c>
    </row>
    <row r="120" spans="1:36" ht="12.75">
      <c r="A120" t="s">
        <v>1271</v>
      </c>
      <c r="B120" t="s">
        <v>1540</v>
      </c>
      <c r="C120" t="s">
        <v>133</v>
      </c>
      <c r="D120" t="s">
        <v>1199</v>
      </c>
      <c r="E120" t="s">
        <v>1273</v>
      </c>
      <c r="F120" t="s">
        <v>1674</v>
      </c>
      <c r="G120">
        <v>10</v>
      </c>
      <c r="H120">
        <v>5</v>
      </c>
      <c r="I120" t="s">
        <v>1640</v>
      </c>
      <c r="J120">
        <v>10</v>
      </c>
      <c r="K120" t="s">
        <v>1640</v>
      </c>
      <c r="L120">
        <v>10</v>
      </c>
      <c r="M120" t="s">
        <v>1640</v>
      </c>
      <c r="N120">
        <v>0</v>
      </c>
      <c r="P120">
        <v>12</v>
      </c>
      <c r="Q120">
        <v>24</v>
      </c>
      <c r="R120">
        <v>0</v>
      </c>
      <c r="S120">
        <v>0</v>
      </c>
      <c r="T120" t="s">
        <v>1284</v>
      </c>
      <c r="U120" t="s">
        <v>134</v>
      </c>
      <c r="V120" t="s">
        <v>1676</v>
      </c>
      <c r="W120" t="s">
        <v>1677</v>
      </c>
      <c r="X120" t="s">
        <v>1142</v>
      </c>
      <c r="Y120" t="s">
        <v>1112</v>
      </c>
      <c r="AD120" t="s">
        <v>131</v>
      </c>
      <c r="AJ120" t="s">
        <v>132</v>
      </c>
    </row>
    <row r="121" spans="1:36" ht="12.75">
      <c r="A121" t="s">
        <v>1271</v>
      </c>
      <c r="B121" t="s">
        <v>1540</v>
      </c>
      <c r="C121" t="s">
        <v>137</v>
      </c>
      <c r="D121" t="s">
        <v>1199</v>
      </c>
      <c r="E121" t="s">
        <v>1273</v>
      </c>
      <c r="F121" t="s">
        <v>1674</v>
      </c>
      <c r="G121">
        <v>10</v>
      </c>
      <c r="H121">
        <v>5</v>
      </c>
      <c r="I121" t="s">
        <v>138</v>
      </c>
      <c r="J121">
        <v>10</v>
      </c>
      <c r="K121" t="s">
        <v>138</v>
      </c>
      <c r="L121">
        <v>10</v>
      </c>
      <c r="M121" t="s">
        <v>138</v>
      </c>
      <c r="N121">
        <v>0</v>
      </c>
      <c r="P121">
        <v>0</v>
      </c>
      <c r="Q121">
        <v>0</v>
      </c>
      <c r="R121">
        <v>0</v>
      </c>
      <c r="S121">
        <v>0</v>
      </c>
      <c r="U121" t="s">
        <v>139</v>
      </c>
      <c r="V121" t="s">
        <v>1676</v>
      </c>
      <c r="W121" t="s">
        <v>1677</v>
      </c>
      <c r="X121" t="s">
        <v>1142</v>
      </c>
      <c r="Y121" t="s">
        <v>1112</v>
      </c>
      <c r="Z121" t="s">
        <v>1190</v>
      </c>
      <c r="AD121" t="s">
        <v>135</v>
      </c>
      <c r="AJ121" t="s">
        <v>136</v>
      </c>
    </row>
    <row r="122" spans="1:36" ht="12.75">
      <c r="A122" t="s">
        <v>1271</v>
      </c>
      <c r="B122" t="s">
        <v>1540</v>
      </c>
      <c r="C122" t="s">
        <v>142</v>
      </c>
      <c r="D122" t="s">
        <v>1199</v>
      </c>
      <c r="E122" t="s">
        <v>1273</v>
      </c>
      <c r="F122" t="s">
        <v>1674</v>
      </c>
      <c r="G122">
        <v>10</v>
      </c>
      <c r="H122">
        <v>5</v>
      </c>
      <c r="I122" t="s">
        <v>1628</v>
      </c>
      <c r="J122">
        <v>10</v>
      </c>
      <c r="K122" t="s">
        <v>1628</v>
      </c>
      <c r="L122">
        <v>10</v>
      </c>
      <c r="M122" t="s">
        <v>1628</v>
      </c>
      <c r="N122">
        <v>0</v>
      </c>
      <c r="P122">
        <v>0</v>
      </c>
      <c r="Q122">
        <v>0</v>
      </c>
      <c r="R122">
        <v>0</v>
      </c>
      <c r="S122">
        <v>0</v>
      </c>
      <c r="U122" t="s">
        <v>143</v>
      </c>
      <c r="V122" t="s">
        <v>1676</v>
      </c>
      <c r="W122" t="s">
        <v>1677</v>
      </c>
      <c r="X122" t="s">
        <v>1142</v>
      </c>
      <c r="Y122" t="s">
        <v>1112</v>
      </c>
      <c r="AD122" t="s">
        <v>140</v>
      </c>
      <c r="AJ122" t="s">
        <v>141</v>
      </c>
    </row>
    <row r="123" spans="1:30" ht="12.75">
      <c r="A123" t="s">
        <v>1142</v>
      </c>
      <c r="B123" t="s">
        <v>1544</v>
      </c>
      <c r="C123" t="s">
        <v>145</v>
      </c>
      <c r="D123" t="s">
        <v>1142</v>
      </c>
      <c r="E123" t="s">
        <v>1142</v>
      </c>
      <c r="F123" t="s">
        <v>1142</v>
      </c>
      <c r="G123">
        <v>0</v>
      </c>
      <c r="H123">
        <v>0</v>
      </c>
      <c r="I123" t="s">
        <v>1142</v>
      </c>
      <c r="J123">
        <v>0</v>
      </c>
      <c r="K123" t="s">
        <v>1142</v>
      </c>
      <c r="L123">
        <v>0</v>
      </c>
      <c r="M123" t="s">
        <v>1142</v>
      </c>
      <c r="N123">
        <v>0</v>
      </c>
      <c r="P123">
        <v>0</v>
      </c>
      <c r="Q123">
        <v>0</v>
      </c>
      <c r="R123">
        <v>0</v>
      </c>
      <c r="S123">
        <v>0</v>
      </c>
      <c r="T123" t="s">
        <v>1493</v>
      </c>
      <c r="U123" t="s">
        <v>146</v>
      </c>
      <c r="V123" t="s">
        <v>1142</v>
      </c>
      <c r="W123" t="s">
        <v>1142</v>
      </c>
      <c r="X123" t="s">
        <v>1142</v>
      </c>
      <c r="Y123" t="s">
        <v>1142</v>
      </c>
      <c r="Z123" t="s">
        <v>147</v>
      </c>
      <c r="AD123" t="s">
        <v>144</v>
      </c>
    </row>
    <row r="124" spans="1:30" ht="12.75">
      <c r="A124" t="s">
        <v>1271</v>
      </c>
      <c r="B124" t="s">
        <v>1550</v>
      </c>
      <c r="C124" t="s">
        <v>149</v>
      </c>
      <c r="D124" t="s">
        <v>1102</v>
      </c>
      <c r="E124" t="s">
        <v>1273</v>
      </c>
      <c r="F124" t="s">
        <v>1274</v>
      </c>
      <c r="G124">
        <v>0</v>
      </c>
      <c r="H124">
        <v>0</v>
      </c>
      <c r="I124" t="s">
        <v>1187</v>
      </c>
      <c r="J124">
        <v>0</v>
      </c>
      <c r="K124" t="s">
        <v>1188</v>
      </c>
      <c r="L124">
        <v>0</v>
      </c>
      <c r="M124" t="s">
        <v>1188</v>
      </c>
      <c r="N124">
        <v>0</v>
      </c>
      <c r="P124">
        <v>0</v>
      </c>
      <c r="Q124">
        <v>0</v>
      </c>
      <c r="R124">
        <v>0</v>
      </c>
      <c r="S124">
        <v>0</v>
      </c>
      <c r="T124" t="s">
        <v>1284</v>
      </c>
      <c r="U124" t="s">
        <v>185</v>
      </c>
      <c r="V124" t="s">
        <v>70</v>
      </c>
      <c r="X124" t="s">
        <v>1142</v>
      </c>
      <c r="Y124" t="s">
        <v>1112</v>
      </c>
      <c r="Z124" t="s">
        <v>186</v>
      </c>
      <c r="AD124" t="s">
        <v>148</v>
      </c>
    </row>
    <row r="125" spans="1:30" ht="12.75">
      <c r="A125" t="s">
        <v>1128</v>
      </c>
      <c r="B125" t="s">
        <v>1553</v>
      </c>
      <c r="C125" t="s">
        <v>188</v>
      </c>
      <c r="D125" t="s">
        <v>189</v>
      </c>
      <c r="E125" t="s">
        <v>1131</v>
      </c>
      <c r="F125" t="s">
        <v>190</v>
      </c>
      <c r="G125">
        <v>0</v>
      </c>
      <c r="H125">
        <v>0</v>
      </c>
      <c r="I125" t="s">
        <v>191</v>
      </c>
      <c r="J125">
        <v>0</v>
      </c>
      <c r="K125" t="s">
        <v>192</v>
      </c>
      <c r="L125">
        <v>0</v>
      </c>
      <c r="N125">
        <v>0</v>
      </c>
      <c r="P125">
        <v>0</v>
      </c>
      <c r="Q125">
        <v>0</v>
      </c>
      <c r="R125">
        <v>0</v>
      </c>
      <c r="S125">
        <v>0</v>
      </c>
      <c r="T125" t="s">
        <v>1493</v>
      </c>
      <c r="U125" t="s">
        <v>1399</v>
      </c>
      <c r="V125" t="s">
        <v>193</v>
      </c>
      <c r="X125" t="s">
        <v>1314</v>
      </c>
      <c r="Y125" t="s">
        <v>1112</v>
      </c>
      <c r="Z125" t="s">
        <v>194</v>
      </c>
      <c r="AD125" t="s">
        <v>187</v>
      </c>
    </row>
    <row r="126" spans="1:30" ht="12.75">
      <c r="A126" t="s">
        <v>1152</v>
      </c>
      <c r="B126" t="s">
        <v>196</v>
      </c>
      <c r="C126" t="s">
        <v>197</v>
      </c>
      <c r="D126" t="s">
        <v>1102</v>
      </c>
      <c r="E126" t="s">
        <v>1154</v>
      </c>
      <c r="F126" t="s">
        <v>198</v>
      </c>
      <c r="G126">
        <v>0</v>
      </c>
      <c r="H126">
        <v>0</v>
      </c>
      <c r="I126" t="s">
        <v>1187</v>
      </c>
      <c r="J126">
        <v>0</v>
      </c>
      <c r="K126" t="s">
        <v>1188</v>
      </c>
      <c r="L126">
        <v>0</v>
      </c>
      <c r="M126" t="s">
        <v>1188</v>
      </c>
      <c r="N126">
        <v>0</v>
      </c>
      <c r="O126" t="s">
        <v>1798</v>
      </c>
      <c r="P126">
        <v>0</v>
      </c>
      <c r="Q126">
        <v>0</v>
      </c>
      <c r="R126">
        <v>0</v>
      </c>
      <c r="S126">
        <v>0</v>
      </c>
      <c r="T126" t="s">
        <v>1284</v>
      </c>
      <c r="U126" t="s">
        <v>199</v>
      </c>
      <c r="V126" t="s">
        <v>200</v>
      </c>
      <c r="W126" t="s">
        <v>201</v>
      </c>
      <c r="X126" t="s">
        <v>1142</v>
      </c>
      <c r="Y126" t="s">
        <v>1112</v>
      </c>
      <c r="Z126" t="s">
        <v>87</v>
      </c>
      <c r="AD126" t="s">
        <v>195</v>
      </c>
    </row>
    <row r="127" spans="1:30" ht="12.75">
      <c r="A127" t="s">
        <v>1178</v>
      </c>
      <c r="B127" t="s">
        <v>1565</v>
      </c>
      <c r="C127" t="s">
        <v>203</v>
      </c>
      <c r="D127" t="s">
        <v>1199</v>
      </c>
      <c r="E127" t="s">
        <v>1361</v>
      </c>
      <c r="F127" t="s">
        <v>1142</v>
      </c>
      <c r="G127">
        <v>10</v>
      </c>
      <c r="H127">
        <v>5</v>
      </c>
      <c r="I127" t="s">
        <v>1639</v>
      </c>
      <c r="J127">
        <v>10</v>
      </c>
      <c r="K127" t="s">
        <v>1640</v>
      </c>
      <c r="L127">
        <v>10</v>
      </c>
      <c r="M127" t="s">
        <v>1640</v>
      </c>
      <c r="N127">
        <v>0</v>
      </c>
      <c r="P127">
        <v>12</v>
      </c>
      <c r="Q127">
        <v>24</v>
      </c>
      <c r="R127">
        <v>0</v>
      </c>
      <c r="S127">
        <v>0</v>
      </c>
      <c r="T127" t="s">
        <v>1284</v>
      </c>
      <c r="U127" t="s">
        <v>204</v>
      </c>
      <c r="V127" t="s">
        <v>1142</v>
      </c>
      <c r="W127" t="s">
        <v>1142</v>
      </c>
      <c r="X127" t="s">
        <v>1314</v>
      </c>
      <c r="Y127" t="s">
        <v>1112</v>
      </c>
      <c r="Z127" t="s">
        <v>1190</v>
      </c>
      <c r="AD127" t="s">
        <v>202</v>
      </c>
    </row>
    <row r="128" spans="1:30" ht="12.75">
      <c r="A128" t="s">
        <v>1178</v>
      </c>
      <c r="B128" t="s">
        <v>1565</v>
      </c>
      <c r="C128" t="s">
        <v>206</v>
      </c>
      <c r="D128" t="s">
        <v>1199</v>
      </c>
      <c r="E128" t="s">
        <v>1361</v>
      </c>
      <c r="F128" t="s">
        <v>1142</v>
      </c>
      <c r="G128">
        <v>10</v>
      </c>
      <c r="H128">
        <v>5</v>
      </c>
      <c r="I128" t="s">
        <v>1467</v>
      </c>
      <c r="J128">
        <v>10</v>
      </c>
      <c r="K128" t="s">
        <v>1468</v>
      </c>
      <c r="L128">
        <v>10</v>
      </c>
      <c r="M128" t="s">
        <v>1468</v>
      </c>
      <c r="N128">
        <v>0</v>
      </c>
      <c r="P128">
        <v>0</v>
      </c>
      <c r="Q128">
        <v>0</v>
      </c>
      <c r="R128">
        <v>0</v>
      </c>
      <c r="S128">
        <v>0</v>
      </c>
      <c r="U128" t="s">
        <v>207</v>
      </c>
      <c r="V128" t="s">
        <v>1142</v>
      </c>
      <c r="W128" t="s">
        <v>1142</v>
      </c>
      <c r="X128" t="s">
        <v>1314</v>
      </c>
      <c r="Y128" t="s">
        <v>1112</v>
      </c>
      <c r="Z128" t="s">
        <v>1190</v>
      </c>
      <c r="AD128" t="s">
        <v>205</v>
      </c>
    </row>
    <row r="129" spans="1:30" ht="12.75">
      <c r="A129" t="s">
        <v>1178</v>
      </c>
      <c r="B129" t="s">
        <v>1565</v>
      </c>
      <c r="C129" t="s">
        <v>209</v>
      </c>
      <c r="D129" t="s">
        <v>1199</v>
      </c>
      <c r="E129" t="s">
        <v>1361</v>
      </c>
      <c r="F129" t="s">
        <v>1142</v>
      </c>
      <c r="G129">
        <v>10</v>
      </c>
      <c r="H129">
        <v>5</v>
      </c>
      <c r="I129" t="s">
        <v>210</v>
      </c>
      <c r="J129">
        <v>10</v>
      </c>
      <c r="K129" t="s">
        <v>1671</v>
      </c>
      <c r="L129">
        <v>10</v>
      </c>
      <c r="M129" t="s">
        <v>1671</v>
      </c>
      <c r="N129">
        <v>0</v>
      </c>
      <c r="P129">
        <v>0</v>
      </c>
      <c r="Q129">
        <v>0</v>
      </c>
      <c r="R129">
        <v>0</v>
      </c>
      <c r="S129">
        <v>0</v>
      </c>
      <c r="U129" t="s">
        <v>211</v>
      </c>
      <c r="V129" t="s">
        <v>1142</v>
      </c>
      <c r="W129" t="s">
        <v>1142</v>
      </c>
      <c r="X129" t="s">
        <v>1314</v>
      </c>
      <c r="Y129" t="s">
        <v>1112</v>
      </c>
      <c r="Z129" t="s">
        <v>1190</v>
      </c>
      <c r="AD129" t="s">
        <v>208</v>
      </c>
    </row>
    <row r="130" spans="1:30" ht="12.75">
      <c r="A130" t="s">
        <v>213</v>
      </c>
      <c r="B130" t="s">
        <v>214</v>
      </c>
      <c r="D130" t="s">
        <v>215</v>
      </c>
      <c r="E130" t="s">
        <v>1361</v>
      </c>
      <c r="F130" t="s">
        <v>216</v>
      </c>
      <c r="G130">
        <v>10</v>
      </c>
      <c r="H130">
        <v>10</v>
      </c>
      <c r="I130" t="s">
        <v>217</v>
      </c>
      <c r="J130">
        <v>12</v>
      </c>
      <c r="K130" t="s">
        <v>1123</v>
      </c>
      <c r="L130">
        <v>10</v>
      </c>
      <c r="M130" t="s">
        <v>1567</v>
      </c>
      <c r="N130">
        <v>10</v>
      </c>
      <c r="O130" t="s">
        <v>1563</v>
      </c>
      <c r="P130">
        <v>4</v>
      </c>
      <c r="Q130">
        <v>48</v>
      </c>
      <c r="R130">
        <v>2</v>
      </c>
      <c r="S130">
        <v>2</v>
      </c>
      <c r="T130" t="s">
        <v>218</v>
      </c>
      <c r="U130" t="s">
        <v>219</v>
      </c>
      <c r="V130" t="s">
        <v>220</v>
      </c>
      <c r="X130" t="s">
        <v>1314</v>
      </c>
      <c r="Y130" t="s">
        <v>1112</v>
      </c>
      <c r="Z130" t="s">
        <v>221</v>
      </c>
      <c r="AD130" t="s">
        <v>212</v>
      </c>
    </row>
    <row r="131" spans="1:30" ht="12.75">
      <c r="A131" t="s">
        <v>213</v>
      </c>
      <c r="B131" t="s">
        <v>229</v>
      </c>
      <c r="D131" t="s">
        <v>1466</v>
      </c>
      <c r="E131" t="s">
        <v>1103</v>
      </c>
      <c r="F131" t="s">
        <v>230</v>
      </c>
      <c r="G131">
        <v>12</v>
      </c>
      <c r="H131">
        <v>0</v>
      </c>
      <c r="I131" t="s">
        <v>1578</v>
      </c>
      <c r="J131">
        <v>12</v>
      </c>
      <c r="K131" t="s">
        <v>1578</v>
      </c>
      <c r="L131">
        <v>10</v>
      </c>
      <c r="M131" t="s">
        <v>1375</v>
      </c>
      <c r="N131">
        <v>8</v>
      </c>
      <c r="O131" t="s">
        <v>1491</v>
      </c>
      <c r="P131">
        <v>24</v>
      </c>
      <c r="Q131">
        <v>1</v>
      </c>
      <c r="R131">
        <v>0</v>
      </c>
      <c r="S131">
        <v>0</v>
      </c>
      <c r="T131" t="s">
        <v>231</v>
      </c>
      <c r="U131" t="s">
        <v>232</v>
      </c>
      <c r="V131" t="s">
        <v>233</v>
      </c>
      <c r="X131" t="s">
        <v>1314</v>
      </c>
      <c r="Y131" t="s">
        <v>1112</v>
      </c>
      <c r="AD131" t="s">
        <v>222</v>
      </c>
    </row>
    <row r="132" spans="1:30" ht="12.75">
      <c r="A132" t="s">
        <v>213</v>
      </c>
      <c r="B132" t="s">
        <v>235</v>
      </c>
      <c r="D132" t="s">
        <v>1466</v>
      </c>
      <c r="E132" t="s">
        <v>1142</v>
      </c>
      <c r="F132" t="s">
        <v>1142</v>
      </c>
      <c r="G132">
        <v>12</v>
      </c>
      <c r="H132">
        <v>0</v>
      </c>
      <c r="I132" t="s">
        <v>1578</v>
      </c>
      <c r="J132">
        <v>12</v>
      </c>
      <c r="K132" t="s">
        <v>1578</v>
      </c>
      <c r="L132">
        <v>12</v>
      </c>
      <c r="M132" t="s">
        <v>1578</v>
      </c>
      <c r="N132">
        <v>12</v>
      </c>
      <c r="O132" t="s">
        <v>1578</v>
      </c>
      <c r="P132">
        <v>48</v>
      </c>
      <c r="Q132">
        <v>2</v>
      </c>
      <c r="R132">
        <v>0</v>
      </c>
      <c r="S132">
        <v>0</v>
      </c>
      <c r="T132" t="s">
        <v>231</v>
      </c>
      <c r="U132" t="s">
        <v>236</v>
      </c>
      <c r="V132" t="s">
        <v>1142</v>
      </c>
      <c r="W132" t="s">
        <v>1142</v>
      </c>
      <c r="X132" t="s">
        <v>1314</v>
      </c>
      <c r="Y132" t="s">
        <v>1112</v>
      </c>
      <c r="AD132" t="s">
        <v>234</v>
      </c>
    </row>
    <row r="133" spans="1:30" ht="12.75">
      <c r="A133" t="s">
        <v>213</v>
      </c>
      <c r="B133" t="s">
        <v>238</v>
      </c>
      <c r="D133" t="s">
        <v>1466</v>
      </c>
      <c r="E133" t="s">
        <v>1142</v>
      </c>
      <c r="F133" t="s">
        <v>1142</v>
      </c>
      <c r="G133">
        <v>12</v>
      </c>
      <c r="H133">
        <v>0</v>
      </c>
      <c r="I133" t="s">
        <v>1578</v>
      </c>
      <c r="J133">
        <v>12</v>
      </c>
      <c r="K133" t="s">
        <v>1578</v>
      </c>
      <c r="L133">
        <v>12</v>
      </c>
      <c r="M133" t="s">
        <v>1578</v>
      </c>
      <c r="N133">
        <v>12</v>
      </c>
      <c r="O133" t="s">
        <v>1578</v>
      </c>
      <c r="P133">
        <v>48</v>
      </c>
      <c r="Q133">
        <v>2</v>
      </c>
      <c r="R133">
        <v>0</v>
      </c>
      <c r="S133">
        <v>0</v>
      </c>
      <c r="T133" t="s">
        <v>231</v>
      </c>
      <c r="U133" t="s">
        <v>239</v>
      </c>
      <c r="V133" t="s">
        <v>1142</v>
      </c>
      <c r="W133" t="s">
        <v>1142</v>
      </c>
      <c r="X133" t="s">
        <v>1314</v>
      </c>
      <c r="Y133" t="s">
        <v>1112</v>
      </c>
      <c r="AD133" t="s">
        <v>237</v>
      </c>
    </row>
    <row r="134" spans="1:30" ht="12.75">
      <c r="A134" t="s">
        <v>213</v>
      </c>
      <c r="B134" t="s">
        <v>241</v>
      </c>
      <c r="D134" t="s">
        <v>1466</v>
      </c>
      <c r="E134" t="s">
        <v>1361</v>
      </c>
      <c r="F134" t="s">
        <v>242</v>
      </c>
      <c r="G134">
        <v>12</v>
      </c>
      <c r="H134">
        <v>0</v>
      </c>
      <c r="I134" t="s">
        <v>670</v>
      </c>
      <c r="J134">
        <v>12</v>
      </c>
      <c r="K134" t="s">
        <v>670</v>
      </c>
      <c r="L134">
        <v>0</v>
      </c>
      <c r="N134">
        <v>0</v>
      </c>
      <c r="P134">
        <v>24</v>
      </c>
      <c r="Q134">
        <v>1</v>
      </c>
      <c r="R134">
        <v>0</v>
      </c>
      <c r="S134">
        <v>0</v>
      </c>
      <c r="T134" t="s">
        <v>231</v>
      </c>
      <c r="U134" t="s">
        <v>243</v>
      </c>
      <c r="V134" t="s">
        <v>244</v>
      </c>
      <c r="X134" t="s">
        <v>1314</v>
      </c>
      <c r="Y134" t="s">
        <v>1112</v>
      </c>
      <c r="AD134" t="s">
        <v>240</v>
      </c>
    </row>
    <row r="135" spans="1:30" ht="12.75">
      <c r="A135" t="s">
        <v>213</v>
      </c>
      <c r="B135" t="s">
        <v>241</v>
      </c>
      <c r="D135" t="s">
        <v>1466</v>
      </c>
      <c r="E135" t="s">
        <v>1361</v>
      </c>
      <c r="F135" t="s">
        <v>246</v>
      </c>
      <c r="G135">
        <v>12</v>
      </c>
      <c r="H135">
        <v>0</v>
      </c>
      <c r="I135" t="s">
        <v>1578</v>
      </c>
      <c r="J135">
        <v>12</v>
      </c>
      <c r="K135" t="s">
        <v>1578</v>
      </c>
      <c r="L135">
        <v>0</v>
      </c>
      <c r="N135">
        <v>0</v>
      </c>
      <c r="P135">
        <v>24</v>
      </c>
      <c r="Q135">
        <v>1</v>
      </c>
      <c r="R135">
        <v>0</v>
      </c>
      <c r="S135">
        <v>0</v>
      </c>
      <c r="T135" t="s">
        <v>231</v>
      </c>
      <c r="U135" t="s">
        <v>247</v>
      </c>
      <c r="V135" t="s">
        <v>244</v>
      </c>
      <c r="X135" t="s">
        <v>1314</v>
      </c>
      <c r="Y135" t="s">
        <v>1112</v>
      </c>
      <c r="AD135" t="s">
        <v>245</v>
      </c>
    </row>
    <row r="136" spans="1:30" ht="12.75">
      <c r="A136" t="s">
        <v>213</v>
      </c>
      <c r="B136" t="s">
        <v>250</v>
      </c>
      <c r="D136" t="s">
        <v>1466</v>
      </c>
      <c r="E136" t="s">
        <v>1142</v>
      </c>
      <c r="F136" t="s">
        <v>1142</v>
      </c>
      <c r="G136">
        <v>12</v>
      </c>
      <c r="H136">
        <v>0</v>
      </c>
      <c r="I136" t="s">
        <v>1578</v>
      </c>
      <c r="J136">
        <v>12</v>
      </c>
      <c r="K136" t="s">
        <v>1578</v>
      </c>
      <c r="L136">
        <v>12</v>
      </c>
      <c r="M136" t="s">
        <v>1578</v>
      </c>
      <c r="N136">
        <v>12</v>
      </c>
      <c r="O136" t="s">
        <v>1578</v>
      </c>
      <c r="P136">
        <v>48</v>
      </c>
      <c r="Q136">
        <v>2</v>
      </c>
      <c r="R136">
        <v>0</v>
      </c>
      <c r="S136">
        <v>0</v>
      </c>
      <c r="T136" t="s">
        <v>231</v>
      </c>
      <c r="U136" t="s">
        <v>251</v>
      </c>
      <c r="V136" t="s">
        <v>1142</v>
      </c>
      <c r="W136" t="s">
        <v>1142</v>
      </c>
      <c r="X136" t="s">
        <v>1314</v>
      </c>
      <c r="Y136" t="s">
        <v>1112</v>
      </c>
      <c r="AD136" t="s">
        <v>248</v>
      </c>
    </row>
    <row r="137" spans="1:30" ht="12.75">
      <c r="A137" t="s">
        <v>213</v>
      </c>
      <c r="B137" t="s">
        <v>253</v>
      </c>
      <c r="D137" t="s">
        <v>1466</v>
      </c>
      <c r="E137" t="s">
        <v>1142</v>
      </c>
      <c r="F137" t="s">
        <v>1142</v>
      </c>
      <c r="G137">
        <v>12</v>
      </c>
      <c r="H137">
        <v>0</v>
      </c>
      <c r="I137" t="s">
        <v>1578</v>
      </c>
      <c r="J137">
        <v>12</v>
      </c>
      <c r="K137" t="s">
        <v>1578</v>
      </c>
      <c r="L137">
        <v>12</v>
      </c>
      <c r="M137" t="s">
        <v>1578</v>
      </c>
      <c r="N137">
        <v>12</v>
      </c>
      <c r="O137" t="s">
        <v>1578</v>
      </c>
      <c r="P137">
        <v>48</v>
      </c>
      <c r="Q137">
        <v>2</v>
      </c>
      <c r="R137">
        <v>0</v>
      </c>
      <c r="S137">
        <v>0</v>
      </c>
      <c r="T137" t="s">
        <v>231</v>
      </c>
      <c r="U137" t="s">
        <v>254</v>
      </c>
      <c r="V137" t="s">
        <v>1142</v>
      </c>
      <c r="W137" t="s">
        <v>1142</v>
      </c>
      <c r="X137" t="s">
        <v>1314</v>
      </c>
      <c r="Y137" t="s">
        <v>1112</v>
      </c>
      <c r="AD137" t="s">
        <v>252</v>
      </c>
    </row>
    <row r="138" spans="1:30" ht="12.75">
      <c r="A138" t="s">
        <v>213</v>
      </c>
      <c r="B138" t="s">
        <v>262</v>
      </c>
      <c r="D138" t="s">
        <v>1466</v>
      </c>
      <c r="E138" t="s">
        <v>1142</v>
      </c>
      <c r="F138" t="s">
        <v>1142</v>
      </c>
      <c r="G138">
        <v>12</v>
      </c>
      <c r="H138">
        <v>0</v>
      </c>
      <c r="I138" t="s">
        <v>1578</v>
      </c>
      <c r="J138">
        <v>12</v>
      </c>
      <c r="K138" t="s">
        <v>1578</v>
      </c>
      <c r="L138">
        <v>12</v>
      </c>
      <c r="M138" t="s">
        <v>1578</v>
      </c>
      <c r="N138">
        <v>12</v>
      </c>
      <c r="O138" t="s">
        <v>1578</v>
      </c>
      <c r="P138">
        <v>48</v>
      </c>
      <c r="Q138">
        <v>2</v>
      </c>
      <c r="R138">
        <v>0</v>
      </c>
      <c r="S138">
        <v>0</v>
      </c>
      <c r="T138" t="s">
        <v>231</v>
      </c>
      <c r="U138" t="s">
        <v>263</v>
      </c>
      <c r="V138" t="s">
        <v>1142</v>
      </c>
      <c r="W138" t="s">
        <v>1142</v>
      </c>
      <c r="X138" t="s">
        <v>1314</v>
      </c>
      <c r="Y138" t="s">
        <v>1112</v>
      </c>
      <c r="AD138" t="s">
        <v>255</v>
      </c>
    </row>
    <row r="139" spans="1:30" ht="12.75">
      <c r="A139" t="s">
        <v>213</v>
      </c>
      <c r="B139" t="s">
        <v>265</v>
      </c>
      <c r="D139" t="s">
        <v>1466</v>
      </c>
      <c r="E139" t="s">
        <v>1142</v>
      </c>
      <c r="F139" t="s">
        <v>1142</v>
      </c>
      <c r="G139">
        <v>12</v>
      </c>
      <c r="H139">
        <v>0</v>
      </c>
      <c r="I139" t="s">
        <v>1578</v>
      </c>
      <c r="J139">
        <v>12</v>
      </c>
      <c r="K139" t="s">
        <v>1578</v>
      </c>
      <c r="L139">
        <v>12</v>
      </c>
      <c r="M139" t="s">
        <v>1578</v>
      </c>
      <c r="N139">
        <v>12</v>
      </c>
      <c r="O139" t="s">
        <v>1578</v>
      </c>
      <c r="P139">
        <v>48</v>
      </c>
      <c r="Q139">
        <v>2</v>
      </c>
      <c r="R139">
        <v>0</v>
      </c>
      <c r="S139">
        <v>0</v>
      </c>
      <c r="T139" t="s">
        <v>231</v>
      </c>
      <c r="U139" t="s">
        <v>266</v>
      </c>
      <c r="V139" t="s">
        <v>1142</v>
      </c>
      <c r="W139" t="s">
        <v>1142</v>
      </c>
      <c r="X139" t="s">
        <v>1314</v>
      </c>
      <c r="Y139" t="s">
        <v>1112</v>
      </c>
      <c r="AD139" t="s">
        <v>264</v>
      </c>
    </row>
    <row r="140" spans="1:30" ht="12.75">
      <c r="A140" t="s">
        <v>213</v>
      </c>
      <c r="B140" t="s">
        <v>268</v>
      </c>
      <c r="D140" t="s">
        <v>1466</v>
      </c>
      <c r="E140" t="s">
        <v>1142</v>
      </c>
      <c r="F140" t="s">
        <v>1142</v>
      </c>
      <c r="G140">
        <v>12</v>
      </c>
      <c r="H140">
        <v>0</v>
      </c>
      <c r="I140" t="s">
        <v>1578</v>
      </c>
      <c r="J140">
        <v>12</v>
      </c>
      <c r="K140" t="s">
        <v>1578</v>
      </c>
      <c r="L140">
        <v>12</v>
      </c>
      <c r="M140" t="s">
        <v>1578</v>
      </c>
      <c r="N140">
        <v>12</v>
      </c>
      <c r="O140" t="s">
        <v>1578</v>
      </c>
      <c r="P140">
        <v>48</v>
      </c>
      <c r="Q140">
        <v>2</v>
      </c>
      <c r="R140">
        <v>0</v>
      </c>
      <c r="S140">
        <v>0</v>
      </c>
      <c r="T140" t="s">
        <v>231</v>
      </c>
      <c r="U140" t="s">
        <v>269</v>
      </c>
      <c r="V140" t="s">
        <v>1142</v>
      </c>
      <c r="W140" t="s">
        <v>1142</v>
      </c>
      <c r="X140" t="s">
        <v>1314</v>
      </c>
      <c r="Y140" t="s">
        <v>1112</v>
      </c>
      <c r="AD140" t="s">
        <v>267</v>
      </c>
    </row>
    <row r="141" spans="1:30" ht="12.75">
      <c r="A141" t="s">
        <v>213</v>
      </c>
      <c r="B141" t="s">
        <v>271</v>
      </c>
      <c r="D141" t="s">
        <v>1466</v>
      </c>
      <c r="E141" t="s">
        <v>1154</v>
      </c>
      <c r="F141" t="s">
        <v>272</v>
      </c>
      <c r="G141">
        <v>12</v>
      </c>
      <c r="H141">
        <v>0</v>
      </c>
      <c r="I141" t="s">
        <v>670</v>
      </c>
      <c r="J141">
        <v>12</v>
      </c>
      <c r="K141" t="s">
        <v>670</v>
      </c>
      <c r="L141">
        <v>12</v>
      </c>
      <c r="M141" t="s">
        <v>670</v>
      </c>
      <c r="N141">
        <v>12</v>
      </c>
      <c r="O141" t="s">
        <v>1578</v>
      </c>
      <c r="P141">
        <v>48</v>
      </c>
      <c r="Q141">
        <v>2</v>
      </c>
      <c r="R141">
        <v>0</v>
      </c>
      <c r="S141">
        <v>0</v>
      </c>
      <c r="T141" t="s">
        <v>231</v>
      </c>
      <c r="U141" t="s">
        <v>273</v>
      </c>
      <c r="V141" t="s">
        <v>274</v>
      </c>
      <c r="X141" t="s">
        <v>1314</v>
      </c>
      <c r="Y141" t="s">
        <v>1112</v>
      </c>
      <c r="AD141" t="s">
        <v>270</v>
      </c>
    </row>
    <row r="142" spans="1:26" ht="12.75">
      <c r="A142" t="s">
        <v>213</v>
      </c>
      <c r="B142" t="s">
        <v>275</v>
      </c>
      <c r="D142" t="s">
        <v>276</v>
      </c>
      <c r="E142" t="s">
        <v>1142</v>
      </c>
      <c r="F142" t="s">
        <v>1142</v>
      </c>
      <c r="G142">
        <v>10</v>
      </c>
      <c r="H142">
        <v>0</v>
      </c>
      <c r="I142" t="s">
        <v>1567</v>
      </c>
      <c r="J142">
        <v>10</v>
      </c>
      <c r="K142" t="s">
        <v>277</v>
      </c>
      <c r="L142">
        <v>10</v>
      </c>
      <c r="M142" t="s">
        <v>1196</v>
      </c>
      <c r="N142">
        <v>0</v>
      </c>
      <c r="P142">
        <v>10</v>
      </c>
      <c r="Q142">
        <v>0</v>
      </c>
      <c r="R142">
        <v>0</v>
      </c>
      <c r="S142">
        <v>0</v>
      </c>
      <c r="T142" t="s">
        <v>1493</v>
      </c>
      <c r="U142" t="s">
        <v>278</v>
      </c>
      <c r="V142" t="s">
        <v>1142</v>
      </c>
      <c r="W142" t="s">
        <v>1142</v>
      </c>
      <c r="X142" t="s">
        <v>1142</v>
      </c>
      <c r="Y142" t="s">
        <v>1142</v>
      </c>
      <c r="Z142" t="s">
        <v>671</v>
      </c>
    </row>
    <row r="143" spans="1:30" ht="12.75">
      <c r="A143" t="s">
        <v>1152</v>
      </c>
      <c r="B143" t="s">
        <v>280</v>
      </c>
      <c r="D143" t="s">
        <v>1610</v>
      </c>
      <c r="E143" t="s">
        <v>1154</v>
      </c>
      <c r="F143" t="s">
        <v>281</v>
      </c>
      <c r="G143">
        <v>12</v>
      </c>
      <c r="H143">
        <v>16</v>
      </c>
      <c r="I143" t="s">
        <v>282</v>
      </c>
      <c r="J143">
        <v>12</v>
      </c>
      <c r="K143" t="s">
        <v>283</v>
      </c>
      <c r="L143">
        <v>12</v>
      </c>
      <c r="M143" t="s">
        <v>1616</v>
      </c>
      <c r="N143">
        <v>12</v>
      </c>
      <c r="O143" t="s">
        <v>1616</v>
      </c>
      <c r="P143">
        <v>16</v>
      </c>
      <c r="Q143">
        <v>0</v>
      </c>
      <c r="R143">
        <v>0</v>
      </c>
      <c r="S143">
        <v>0</v>
      </c>
      <c r="T143" t="s">
        <v>1493</v>
      </c>
      <c r="U143" t="s">
        <v>284</v>
      </c>
      <c r="V143" t="s">
        <v>1142</v>
      </c>
      <c r="W143" t="s">
        <v>1142</v>
      </c>
      <c r="X143" t="s">
        <v>1142</v>
      </c>
      <c r="Y143" t="s">
        <v>1142</v>
      </c>
      <c r="AD143" t="s">
        <v>279</v>
      </c>
    </row>
    <row r="144" spans="1:30" ht="12.75">
      <c r="A144" t="s">
        <v>1142</v>
      </c>
      <c r="B144" t="s">
        <v>286</v>
      </c>
      <c r="D144" t="s">
        <v>1610</v>
      </c>
      <c r="E144" t="s">
        <v>1142</v>
      </c>
      <c r="F144" t="s">
        <v>1142</v>
      </c>
      <c r="G144">
        <v>12</v>
      </c>
      <c r="H144">
        <v>12</v>
      </c>
      <c r="I144" t="s">
        <v>282</v>
      </c>
      <c r="J144">
        <v>12</v>
      </c>
      <c r="K144" t="s">
        <v>1616</v>
      </c>
      <c r="L144">
        <v>12</v>
      </c>
      <c r="M144" t="s">
        <v>1616</v>
      </c>
      <c r="N144">
        <v>0</v>
      </c>
      <c r="P144">
        <v>12</v>
      </c>
      <c r="Q144">
        <v>0</v>
      </c>
      <c r="R144">
        <v>0</v>
      </c>
      <c r="S144">
        <v>0</v>
      </c>
      <c r="T144" t="s">
        <v>1493</v>
      </c>
      <c r="U144" t="s">
        <v>287</v>
      </c>
      <c r="V144" t="s">
        <v>1142</v>
      </c>
      <c r="W144" t="s">
        <v>1142</v>
      </c>
      <c r="X144" t="s">
        <v>1142</v>
      </c>
      <c r="Y144" t="s">
        <v>1142</v>
      </c>
      <c r="AD144" t="s">
        <v>285</v>
      </c>
    </row>
    <row r="145" spans="1:31" ht="12.75">
      <c r="A145" t="s">
        <v>1101</v>
      </c>
      <c r="B145" t="s">
        <v>275</v>
      </c>
      <c r="D145" t="s">
        <v>1610</v>
      </c>
      <c r="E145" t="s">
        <v>1103</v>
      </c>
      <c r="F145" t="s">
        <v>289</v>
      </c>
      <c r="G145">
        <v>12</v>
      </c>
      <c r="H145">
        <v>6</v>
      </c>
      <c r="I145" t="s">
        <v>290</v>
      </c>
      <c r="J145">
        <v>12</v>
      </c>
      <c r="K145" t="s">
        <v>1623</v>
      </c>
      <c r="L145">
        <v>12</v>
      </c>
      <c r="M145" t="s">
        <v>1616</v>
      </c>
      <c r="N145">
        <v>0</v>
      </c>
      <c r="P145">
        <v>12</v>
      </c>
      <c r="Q145">
        <v>0</v>
      </c>
      <c r="R145">
        <v>0</v>
      </c>
      <c r="S145">
        <v>0</v>
      </c>
      <c r="T145" t="s">
        <v>1493</v>
      </c>
      <c r="U145" t="s">
        <v>291</v>
      </c>
      <c r="V145" t="s">
        <v>1142</v>
      </c>
      <c r="W145" t="s">
        <v>1142</v>
      </c>
      <c r="X145" t="s">
        <v>1142</v>
      </c>
      <c r="Y145" t="s">
        <v>1142</v>
      </c>
      <c r="AE145" t="s">
        <v>288</v>
      </c>
    </row>
    <row r="146" spans="1:31" ht="12.75">
      <c r="A146" t="s">
        <v>1152</v>
      </c>
      <c r="B146" t="s">
        <v>275</v>
      </c>
      <c r="D146" t="s">
        <v>1610</v>
      </c>
      <c r="E146" t="s">
        <v>1154</v>
      </c>
      <c r="F146" t="s">
        <v>1787</v>
      </c>
      <c r="G146">
        <v>12</v>
      </c>
      <c r="H146">
        <v>14</v>
      </c>
      <c r="I146" t="s">
        <v>293</v>
      </c>
      <c r="J146">
        <v>12</v>
      </c>
      <c r="K146" t="s">
        <v>294</v>
      </c>
      <c r="L146">
        <v>12</v>
      </c>
      <c r="M146" t="s">
        <v>1620</v>
      </c>
      <c r="N146">
        <v>0</v>
      </c>
      <c r="P146">
        <v>12</v>
      </c>
      <c r="Q146">
        <v>0</v>
      </c>
      <c r="R146">
        <v>0</v>
      </c>
      <c r="S146">
        <v>0</v>
      </c>
      <c r="T146" t="s">
        <v>1493</v>
      </c>
      <c r="U146" t="s">
        <v>295</v>
      </c>
      <c r="V146" t="s">
        <v>1789</v>
      </c>
      <c r="W146" t="s">
        <v>1733</v>
      </c>
      <c r="X146" t="s">
        <v>1142</v>
      </c>
      <c r="Y146" t="s">
        <v>1142</v>
      </c>
      <c r="Z146" t="s">
        <v>296</v>
      </c>
      <c r="AE146" t="s">
        <v>292</v>
      </c>
    </row>
    <row r="147" spans="1:31" ht="12.75">
      <c r="A147" t="s">
        <v>1142</v>
      </c>
      <c r="B147" t="s">
        <v>298</v>
      </c>
      <c r="D147" t="s">
        <v>1610</v>
      </c>
      <c r="E147" t="s">
        <v>1142</v>
      </c>
      <c r="F147" t="s">
        <v>1142</v>
      </c>
      <c r="G147">
        <v>12</v>
      </c>
      <c r="H147">
        <v>14</v>
      </c>
      <c r="I147" t="s">
        <v>293</v>
      </c>
      <c r="J147">
        <v>12</v>
      </c>
      <c r="K147" t="s">
        <v>294</v>
      </c>
      <c r="L147">
        <v>12</v>
      </c>
      <c r="M147" t="s">
        <v>1620</v>
      </c>
      <c r="N147">
        <v>0</v>
      </c>
      <c r="P147">
        <v>12</v>
      </c>
      <c r="Q147">
        <v>0</v>
      </c>
      <c r="R147">
        <v>0</v>
      </c>
      <c r="S147">
        <v>0</v>
      </c>
      <c r="T147" t="s">
        <v>1493</v>
      </c>
      <c r="U147" t="s">
        <v>299</v>
      </c>
      <c r="V147" t="s">
        <v>1142</v>
      </c>
      <c r="W147" t="s">
        <v>1142</v>
      </c>
      <c r="X147" t="s">
        <v>1142</v>
      </c>
      <c r="Y147" t="s">
        <v>1142</v>
      </c>
      <c r="AE147" t="s">
        <v>297</v>
      </c>
    </row>
    <row r="148" spans="1:31" ht="12.75">
      <c r="A148" t="s">
        <v>1142</v>
      </c>
      <c r="B148" t="s">
        <v>328</v>
      </c>
      <c r="D148" t="s">
        <v>329</v>
      </c>
      <c r="E148" t="s">
        <v>1142</v>
      </c>
      <c r="F148" t="s">
        <v>1142</v>
      </c>
      <c r="G148">
        <v>12</v>
      </c>
      <c r="H148">
        <v>1</v>
      </c>
      <c r="I148" t="s">
        <v>330</v>
      </c>
      <c r="J148">
        <v>12</v>
      </c>
      <c r="K148" t="s">
        <v>1845</v>
      </c>
      <c r="L148">
        <v>1</v>
      </c>
      <c r="M148" t="s">
        <v>331</v>
      </c>
      <c r="N148">
        <v>0</v>
      </c>
      <c r="P148">
        <v>10</v>
      </c>
      <c r="Q148">
        <v>0</v>
      </c>
      <c r="R148">
        <v>0</v>
      </c>
      <c r="S148">
        <v>0</v>
      </c>
      <c r="T148" t="s">
        <v>1826</v>
      </c>
      <c r="U148" t="s">
        <v>332</v>
      </c>
      <c r="V148" t="s">
        <v>1142</v>
      </c>
      <c r="W148" t="s">
        <v>1142</v>
      </c>
      <c r="X148" t="s">
        <v>1142</v>
      </c>
      <c r="Y148" t="s">
        <v>1142</v>
      </c>
      <c r="AE148" s="4" t="s">
        <v>300</v>
      </c>
    </row>
    <row r="149" spans="1:30" ht="12.75">
      <c r="A149" t="s">
        <v>1142</v>
      </c>
      <c r="B149" t="s">
        <v>275</v>
      </c>
      <c r="D149" t="s">
        <v>1610</v>
      </c>
      <c r="E149" t="s">
        <v>1142</v>
      </c>
      <c r="F149" t="s">
        <v>1142</v>
      </c>
      <c r="G149">
        <v>10</v>
      </c>
      <c r="H149">
        <v>7</v>
      </c>
      <c r="I149" t="s">
        <v>334</v>
      </c>
      <c r="J149">
        <v>10</v>
      </c>
      <c r="K149" t="s">
        <v>1375</v>
      </c>
      <c r="L149">
        <v>10</v>
      </c>
      <c r="M149" t="s">
        <v>1375</v>
      </c>
      <c r="N149">
        <v>10</v>
      </c>
      <c r="O149" t="s">
        <v>1375</v>
      </c>
      <c r="P149">
        <v>10</v>
      </c>
      <c r="Q149">
        <v>0</v>
      </c>
      <c r="R149">
        <v>0</v>
      </c>
      <c r="S149">
        <v>0</v>
      </c>
      <c r="T149" t="s">
        <v>1493</v>
      </c>
      <c r="U149" t="s">
        <v>335</v>
      </c>
      <c r="V149" t="s">
        <v>1142</v>
      </c>
      <c r="W149" t="s">
        <v>1142</v>
      </c>
      <c r="X149" t="s">
        <v>1142</v>
      </c>
      <c r="Y149" t="s">
        <v>1142</v>
      </c>
      <c r="AD149" t="s">
        <v>333</v>
      </c>
    </row>
    <row r="150" spans="1:30" ht="12.75">
      <c r="A150" t="s">
        <v>1142</v>
      </c>
      <c r="B150" t="s">
        <v>275</v>
      </c>
      <c r="D150" t="s">
        <v>1610</v>
      </c>
      <c r="E150" t="s">
        <v>1142</v>
      </c>
      <c r="F150" t="s">
        <v>1142</v>
      </c>
      <c r="G150">
        <v>12</v>
      </c>
      <c r="H150">
        <v>0</v>
      </c>
      <c r="I150" t="s">
        <v>337</v>
      </c>
      <c r="J150">
        <v>12</v>
      </c>
      <c r="K150" t="s">
        <v>1609</v>
      </c>
      <c r="L150">
        <v>12</v>
      </c>
      <c r="M150" t="s">
        <v>1609</v>
      </c>
      <c r="N150">
        <v>0</v>
      </c>
      <c r="P150">
        <v>10</v>
      </c>
      <c r="Q150">
        <v>0</v>
      </c>
      <c r="R150">
        <v>0</v>
      </c>
      <c r="S150">
        <v>0</v>
      </c>
      <c r="T150" t="s">
        <v>1493</v>
      </c>
      <c r="U150" t="s">
        <v>335</v>
      </c>
      <c r="V150" t="s">
        <v>1142</v>
      </c>
      <c r="W150" t="s">
        <v>1142</v>
      </c>
      <c r="X150" t="s">
        <v>1142</v>
      </c>
      <c r="Y150" t="s">
        <v>1142</v>
      </c>
      <c r="Z150" t="s">
        <v>1190</v>
      </c>
      <c r="AD150" t="s">
        <v>336</v>
      </c>
    </row>
    <row r="151" spans="1:30" ht="12.75">
      <c r="A151" t="s">
        <v>1142</v>
      </c>
      <c r="B151" t="s">
        <v>275</v>
      </c>
      <c r="D151" t="s">
        <v>1610</v>
      </c>
      <c r="E151" t="s">
        <v>1142</v>
      </c>
      <c r="F151" t="s">
        <v>1142</v>
      </c>
      <c r="G151">
        <v>12</v>
      </c>
      <c r="H151">
        <v>0</v>
      </c>
      <c r="I151" t="s">
        <v>337</v>
      </c>
      <c r="J151">
        <v>12</v>
      </c>
      <c r="K151" t="s">
        <v>1609</v>
      </c>
      <c r="L151">
        <v>12</v>
      </c>
      <c r="M151" t="s">
        <v>1609</v>
      </c>
      <c r="N151">
        <v>0</v>
      </c>
      <c r="P151">
        <v>10</v>
      </c>
      <c r="Q151">
        <v>0</v>
      </c>
      <c r="R151">
        <v>0</v>
      </c>
      <c r="S151">
        <v>0</v>
      </c>
      <c r="T151" t="s">
        <v>1493</v>
      </c>
      <c r="U151" t="s">
        <v>335</v>
      </c>
      <c r="V151" t="s">
        <v>1142</v>
      </c>
      <c r="W151" t="s">
        <v>1142</v>
      </c>
      <c r="X151" t="s">
        <v>1142</v>
      </c>
      <c r="Y151" t="s">
        <v>1142</v>
      </c>
      <c r="Z151" t="s">
        <v>1190</v>
      </c>
      <c r="AD151" t="s">
        <v>338</v>
      </c>
    </row>
    <row r="152" spans="1:30" ht="12.75">
      <c r="A152" t="s">
        <v>1142</v>
      </c>
      <c r="B152" t="s">
        <v>275</v>
      </c>
      <c r="D152" t="s">
        <v>1610</v>
      </c>
      <c r="E152" t="s">
        <v>1142</v>
      </c>
      <c r="F152" t="s">
        <v>1142</v>
      </c>
      <c r="G152">
        <v>10</v>
      </c>
      <c r="H152">
        <v>0</v>
      </c>
      <c r="I152" t="s">
        <v>1812</v>
      </c>
      <c r="J152">
        <v>0</v>
      </c>
      <c r="L152">
        <v>0</v>
      </c>
      <c r="N152">
        <v>0</v>
      </c>
      <c r="P152">
        <v>0</v>
      </c>
      <c r="Q152">
        <v>0</v>
      </c>
      <c r="R152">
        <v>0</v>
      </c>
      <c r="S152">
        <v>0</v>
      </c>
      <c r="U152" t="s">
        <v>335</v>
      </c>
      <c r="V152" t="s">
        <v>1142</v>
      </c>
      <c r="W152" t="s">
        <v>1142</v>
      </c>
      <c r="X152" t="s">
        <v>1142</v>
      </c>
      <c r="Y152" t="s">
        <v>1142</v>
      </c>
      <c r="Z152" t="s">
        <v>340</v>
      </c>
      <c r="AD152" t="s">
        <v>339</v>
      </c>
    </row>
    <row r="153" spans="1:30" ht="12.75">
      <c r="A153" t="s">
        <v>1142</v>
      </c>
      <c r="B153" t="s">
        <v>275</v>
      </c>
      <c r="D153" t="s">
        <v>1610</v>
      </c>
      <c r="E153" t="s">
        <v>1142</v>
      </c>
      <c r="F153" t="s">
        <v>1142</v>
      </c>
      <c r="G153">
        <v>10</v>
      </c>
      <c r="H153">
        <v>0</v>
      </c>
      <c r="I153" t="s">
        <v>342</v>
      </c>
      <c r="J153">
        <v>10</v>
      </c>
      <c r="K153" t="s">
        <v>342</v>
      </c>
      <c r="L153">
        <v>0</v>
      </c>
      <c r="N153">
        <v>0</v>
      </c>
      <c r="P153">
        <v>10</v>
      </c>
      <c r="Q153">
        <v>0</v>
      </c>
      <c r="R153">
        <v>0</v>
      </c>
      <c r="S153">
        <v>0</v>
      </c>
      <c r="T153" t="s">
        <v>1493</v>
      </c>
      <c r="U153" t="s">
        <v>335</v>
      </c>
      <c r="V153" t="s">
        <v>1142</v>
      </c>
      <c r="W153" t="s">
        <v>1142</v>
      </c>
      <c r="X153" t="s">
        <v>1142</v>
      </c>
      <c r="Y153" t="s">
        <v>1142</v>
      </c>
      <c r="Z153" t="s">
        <v>1190</v>
      </c>
      <c r="AD153" t="s">
        <v>341</v>
      </c>
    </row>
    <row r="154" spans="1:30" ht="12.75">
      <c r="A154" t="s">
        <v>1142</v>
      </c>
      <c r="B154" t="s">
        <v>275</v>
      </c>
      <c r="D154" t="s">
        <v>1610</v>
      </c>
      <c r="E154" t="s">
        <v>1142</v>
      </c>
      <c r="F154" t="s">
        <v>1142</v>
      </c>
      <c r="G154">
        <v>12</v>
      </c>
      <c r="H154">
        <v>0</v>
      </c>
      <c r="I154" t="s">
        <v>337</v>
      </c>
      <c r="J154">
        <v>12</v>
      </c>
      <c r="K154" t="s">
        <v>337</v>
      </c>
      <c r="L154">
        <v>12</v>
      </c>
      <c r="M154" t="s">
        <v>1609</v>
      </c>
      <c r="N154">
        <v>0</v>
      </c>
      <c r="P154">
        <v>10</v>
      </c>
      <c r="Q154">
        <v>0</v>
      </c>
      <c r="R154">
        <v>0</v>
      </c>
      <c r="S154">
        <v>0</v>
      </c>
      <c r="T154" t="s">
        <v>1493</v>
      </c>
      <c r="U154" t="s">
        <v>335</v>
      </c>
      <c r="V154" t="s">
        <v>1142</v>
      </c>
      <c r="W154" t="s">
        <v>1142</v>
      </c>
      <c r="X154" t="s">
        <v>1142</v>
      </c>
      <c r="Y154" t="s">
        <v>1142</v>
      </c>
      <c r="Z154" t="s">
        <v>1190</v>
      </c>
      <c r="AD154" t="s">
        <v>343</v>
      </c>
    </row>
    <row r="155" spans="1:30" ht="12.75">
      <c r="A155" t="s">
        <v>1142</v>
      </c>
      <c r="B155" t="s">
        <v>275</v>
      </c>
      <c r="D155" t="s">
        <v>1610</v>
      </c>
      <c r="E155" t="s">
        <v>1142</v>
      </c>
      <c r="F155" t="s">
        <v>1142</v>
      </c>
      <c r="G155">
        <v>12</v>
      </c>
      <c r="H155">
        <v>0</v>
      </c>
      <c r="I155" t="s">
        <v>345</v>
      </c>
      <c r="J155">
        <v>12</v>
      </c>
      <c r="K155" t="s">
        <v>345</v>
      </c>
      <c r="L155">
        <v>12</v>
      </c>
      <c r="M155" t="s">
        <v>1609</v>
      </c>
      <c r="N155">
        <v>0</v>
      </c>
      <c r="P155">
        <v>10</v>
      </c>
      <c r="Q155">
        <v>0</v>
      </c>
      <c r="R155">
        <v>0</v>
      </c>
      <c r="S155">
        <v>0</v>
      </c>
      <c r="T155" t="s">
        <v>1493</v>
      </c>
      <c r="U155" t="s">
        <v>335</v>
      </c>
      <c r="V155" t="s">
        <v>1142</v>
      </c>
      <c r="W155" t="s">
        <v>1142</v>
      </c>
      <c r="X155" t="s">
        <v>1142</v>
      </c>
      <c r="Y155" t="s">
        <v>1142</v>
      </c>
      <c r="Z155" t="s">
        <v>1190</v>
      </c>
      <c r="AD155" t="s">
        <v>344</v>
      </c>
    </row>
    <row r="156" spans="1:30" ht="12.75">
      <c r="A156" t="s">
        <v>1142</v>
      </c>
      <c r="B156" t="s">
        <v>275</v>
      </c>
      <c r="D156" t="s">
        <v>1371</v>
      </c>
      <c r="E156" t="s">
        <v>1142</v>
      </c>
      <c r="F156" t="s">
        <v>1142</v>
      </c>
      <c r="G156">
        <v>10</v>
      </c>
      <c r="H156">
        <v>0</v>
      </c>
      <c r="I156" t="s">
        <v>1835</v>
      </c>
      <c r="J156">
        <v>0</v>
      </c>
      <c r="L156">
        <v>0</v>
      </c>
      <c r="N156">
        <v>0</v>
      </c>
      <c r="P156">
        <v>0</v>
      </c>
      <c r="Q156">
        <v>0</v>
      </c>
      <c r="R156">
        <v>0</v>
      </c>
      <c r="S156">
        <v>0</v>
      </c>
      <c r="U156" t="s">
        <v>1142</v>
      </c>
      <c r="V156" t="s">
        <v>1142</v>
      </c>
      <c r="W156" t="s">
        <v>1142</v>
      </c>
      <c r="X156" t="s">
        <v>1142</v>
      </c>
      <c r="Y156" t="s">
        <v>1142</v>
      </c>
      <c r="AD156" t="s">
        <v>346</v>
      </c>
    </row>
    <row r="157" spans="1:30" ht="12.75">
      <c r="A157" t="s">
        <v>213</v>
      </c>
      <c r="B157" t="s">
        <v>275</v>
      </c>
      <c r="D157" t="s">
        <v>348</v>
      </c>
      <c r="E157" t="s">
        <v>1142</v>
      </c>
      <c r="F157" t="s">
        <v>1142</v>
      </c>
      <c r="G157">
        <v>10</v>
      </c>
      <c r="H157">
        <v>0</v>
      </c>
      <c r="I157" t="s">
        <v>1851</v>
      </c>
      <c r="J157">
        <v>6</v>
      </c>
      <c r="K157" t="s">
        <v>1126</v>
      </c>
      <c r="L157">
        <v>4</v>
      </c>
      <c r="M157" t="s">
        <v>1185</v>
      </c>
      <c r="N157">
        <v>0</v>
      </c>
      <c r="P157">
        <v>10</v>
      </c>
      <c r="Q157">
        <v>0</v>
      </c>
      <c r="R157">
        <v>0</v>
      </c>
      <c r="S157">
        <v>0</v>
      </c>
      <c r="T157" t="s">
        <v>1826</v>
      </c>
      <c r="U157" t="s">
        <v>1142</v>
      </c>
      <c r="V157" t="s">
        <v>1142</v>
      </c>
      <c r="W157" t="s">
        <v>1142</v>
      </c>
      <c r="X157" t="s">
        <v>1142</v>
      </c>
      <c r="Y157" t="s">
        <v>1142</v>
      </c>
      <c r="AD157" t="s">
        <v>347</v>
      </c>
    </row>
    <row r="158" spans="1:30" ht="12.75">
      <c r="A158" t="s">
        <v>213</v>
      </c>
      <c r="B158" t="s">
        <v>275</v>
      </c>
      <c r="D158" t="s">
        <v>350</v>
      </c>
      <c r="E158" t="s">
        <v>1142</v>
      </c>
      <c r="F158" t="s">
        <v>1142</v>
      </c>
      <c r="G158">
        <v>6</v>
      </c>
      <c r="H158">
        <v>0</v>
      </c>
      <c r="I158" t="s">
        <v>351</v>
      </c>
      <c r="J158">
        <v>5</v>
      </c>
      <c r="K158" t="s">
        <v>352</v>
      </c>
      <c r="L158">
        <v>2</v>
      </c>
      <c r="M158" t="s">
        <v>1820</v>
      </c>
      <c r="N158">
        <v>0</v>
      </c>
      <c r="P158">
        <v>0</v>
      </c>
      <c r="Q158">
        <v>0</v>
      </c>
      <c r="R158">
        <v>0</v>
      </c>
      <c r="S158">
        <v>0</v>
      </c>
      <c r="U158" t="s">
        <v>1142</v>
      </c>
      <c r="V158" t="s">
        <v>1142</v>
      </c>
      <c r="W158" t="s">
        <v>1142</v>
      </c>
      <c r="X158" t="s">
        <v>1142</v>
      </c>
      <c r="Y158" t="s">
        <v>1142</v>
      </c>
      <c r="AD158" t="s">
        <v>349</v>
      </c>
    </row>
    <row r="159" spans="1:31" ht="12.75">
      <c r="A159" t="s">
        <v>213</v>
      </c>
      <c r="B159" t="s">
        <v>275</v>
      </c>
      <c r="D159" t="s">
        <v>354</v>
      </c>
      <c r="E159" t="s">
        <v>1142</v>
      </c>
      <c r="F159" t="s">
        <v>1142</v>
      </c>
      <c r="G159">
        <v>10</v>
      </c>
      <c r="H159">
        <v>0</v>
      </c>
      <c r="I159" t="s">
        <v>1116</v>
      </c>
      <c r="J159">
        <v>0</v>
      </c>
      <c r="L159">
        <v>0</v>
      </c>
      <c r="N159">
        <v>0</v>
      </c>
      <c r="P159">
        <v>0</v>
      </c>
      <c r="Q159">
        <v>0</v>
      </c>
      <c r="R159">
        <v>0</v>
      </c>
      <c r="S159">
        <v>0</v>
      </c>
      <c r="U159" t="s">
        <v>1142</v>
      </c>
      <c r="V159" t="s">
        <v>1142</v>
      </c>
      <c r="W159" t="s">
        <v>1142</v>
      </c>
      <c r="X159" t="s">
        <v>1142</v>
      </c>
      <c r="Y159" t="s">
        <v>1142</v>
      </c>
      <c r="Z159" t="s">
        <v>355</v>
      </c>
      <c r="AE159" t="s">
        <v>353</v>
      </c>
    </row>
    <row r="160" spans="1:31" ht="12.75">
      <c r="A160" t="s">
        <v>359</v>
      </c>
      <c r="B160" t="s">
        <v>275</v>
      </c>
      <c r="D160" t="s">
        <v>360</v>
      </c>
      <c r="E160" t="s">
        <v>1142</v>
      </c>
      <c r="F160" t="s">
        <v>1142</v>
      </c>
      <c r="G160">
        <v>30</v>
      </c>
      <c r="H160">
        <v>24</v>
      </c>
      <c r="I160" t="s">
        <v>361</v>
      </c>
      <c r="J160">
        <v>10</v>
      </c>
      <c r="K160" t="s">
        <v>1106</v>
      </c>
      <c r="L160">
        <v>12</v>
      </c>
      <c r="M160" t="s">
        <v>1123</v>
      </c>
      <c r="N160">
        <v>72</v>
      </c>
      <c r="O160" t="s">
        <v>1460</v>
      </c>
      <c r="P160">
        <v>72</v>
      </c>
      <c r="Q160">
        <v>0</v>
      </c>
      <c r="R160">
        <v>0</v>
      </c>
      <c r="S160">
        <v>0</v>
      </c>
      <c r="T160" t="s">
        <v>1493</v>
      </c>
      <c r="U160" t="s">
        <v>1142</v>
      </c>
      <c r="V160" t="s">
        <v>1142</v>
      </c>
      <c r="W160" t="s">
        <v>1142</v>
      </c>
      <c r="X160" t="s">
        <v>1142</v>
      </c>
      <c r="Y160" t="s">
        <v>1142</v>
      </c>
      <c r="Z160" t="s">
        <v>362</v>
      </c>
      <c r="AE160" t="s">
        <v>358</v>
      </c>
    </row>
    <row r="161" spans="1:31" ht="12.75">
      <c r="A161" t="s">
        <v>1128</v>
      </c>
      <c r="B161" t="s">
        <v>275</v>
      </c>
      <c r="D161" t="s">
        <v>364</v>
      </c>
      <c r="E161" t="s">
        <v>1131</v>
      </c>
      <c r="F161" t="s">
        <v>367</v>
      </c>
      <c r="G161">
        <v>12</v>
      </c>
      <c r="H161">
        <v>0</v>
      </c>
      <c r="I161" t="s">
        <v>1123</v>
      </c>
      <c r="J161">
        <v>10</v>
      </c>
      <c r="K161" t="s">
        <v>1851</v>
      </c>
      <c r="L161">
        <v>0</v>
      </c>
      <c r="N161">
        <v>0</v>
      </c>
      <c r="P161">
        <v>0</v>
      </c>
      <c r="Q161">
        <v>0</v>
      </c>
      <c r="R161">
        <v>0</v>
      </c>
      <c r="S161">
        <v>0</v>
      </c>
      <c r="U161" t="s">
        <v>368</v>
      </c>
      <c r="V161" t="s">
        <v>369</v>
      </c>
      <c r="W161" t="s">
        <v>370</v>
      </c>
      <c r="X161" t="s">
        <v>1314</v>
      </c>
      <c r="Y161" t="s">
        <v>1171</v>
      </c>
      <c r="Z161" t="s">
        <v>371</v>
      </c>
      <c r="AE161" t="s">
        <v>363</v>
      </c>
    </row>
    <row r="162" ht="12.75">
      <c r="AD162" t="s">
        <v>372</v>
      </c>
    </row>
    <row r="163" ht="12.75">
      <c r="AE163" t="s">
        <v>373</v>
      </c>
    </row>
    <row r="164" ht="12.75">
      <c r="AD164" t="s">
        <v>374</v>
      </c>
    </row>
    <row r="165" spans="1:31" ht="12.75">
      <c r="A165" t="s">
        <v>376</v>
      </c>
      <c r="K165" t="s">
        <v>377</v>
      </c>
      <c r="U165" t="s">
        <v>378</v>
      </c>
      <c r="AE165" s="4" t="s">
        <v>375</v>
      </c>
    </row>
    <row r="166" spans="1:31" ht="12.75">
      <c r="A166" t="s">
        <v>1087</v>
      </c>
      <c r="B166" t="s">
        <v>351</v>
      </c>
      <c r="C166" t="s">
        <v>381</v>
      </c>
      <c r="D166" t="s">
        <v>382</v>
      </c>
      <c r="E166" t="s">
        <v>383</v>
      </c>
      <c r="F166" t="s">
        <v>384</v>
      </c>
      <c r="G166" t="s">
        <v>385</v>
      </c>
      <c r="H166" t="s">
        <v>386</v>
      </c>
      <c r="I166" t="s">
        <v>387</v>
      </c>
      <c r="J166" t="s">
        <v>1090</v>
      </c>
      <c r="K166" t="s">
        <v>388</v>
      </c>
      <c r="V166" t="s">
        <v>389</v>
      </c>
      <c r="AE166" t="s">
        <v>380</v>
      </c>
    </row>
    <row r="167" spans="1:31" ht="12.75">
      <c r="A167" t="s">
        <v>391</v>
      </c>
      <c r="B167">
        <v>23</v>
      </c>
      <c r="C167">
        <v>18</v>
      </c>
      <c r="D167">
        <v>0</v>
      </c>
      <c r="E167">
        <v>10</v>
      </c>
      <c r="F167">
        <v>5</v>
      </c>
      <c r="G167">
        <v>3</v>
      </c>
      <c r="H167">
        <v>4</v>
      </c>
      <c r="I167">
        <v>0</v>
      </c>
      <c r="J167">
        <f aca="true" t="shared" si="7" ref="J167:J182">SUM(B167:I167)</f>
        <v>63</v>
      </c>
      <c r="K167" t="s">
        <v>672</v>
      </c>
      <c r="U167" t="s">
        <v>393</v>
      </c>
      <c r="AE167" t="s">
        <v>390</v>
      </c>
    </row>
    <row r="168" spans="1:31" ht="12.75">
      <c r="A168" t="s">
        <v>395</v>
      </c>
      <c r="B168">
        <v>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2</v>
      </c>
      <c r="J168">
        <f t="shared" si="7"/>
        <v>5</v>
      </c>
      <c r="K168" t="s">
        <v>396</v>
      </c>
      <c r="V168" t="s">
        <v>397</v>
      </c>
      <c r="AE168" t="s">
        <v>394</v>
      </c>
    </row>
    <row r="169" spans="1:30" ht="12.75">
      <c r="A169" t="s">
        <v>399</v>
      </c>
      <c r="B169">
        <v>6</v>
      </c>
      <c r="C169">
        <v>0</v>
      </c>
      <c r="D169">
        <v>0</v>
      </c>
      <c r="E169">
        <v>0</v>
      </c>
      <c r="F169">
        <v>0</v>
      </c>
      <c r="G169">
        <v>28</v>
      </c>
      <c r="H169">
        <v>0</v>
      </c>
      <c r="I169">
        <v>27</v>
      </c>
      <c r="J169">
        <f t="shared" si="7"/>
        <v>61</v>
      </c>
      <c r="K169" t="s">
        <v>419</v>
      </c>
      <c r="U169" t="s">
        <v>420</v>
      </c>
      <c r="AD169" t="s">
        <v>398</v>
      </c>
    </row>
    <row r="170" spans="1:31" ht="12.75">
      <c r="A170" t="s">
        <v>422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6</v>
      </c>
      <c r="H170">
        <v>0</v>
      </c>
      <c r="I170">
        <v>47</v>
      </c>
      <c r="J170">
        <f t="shared" si="7"/>
        <v>53</v>
      </c>
      <c r="K170" t="s">
        <v>446</v>
      </c>
      <c r="V170" t="s">
        <v>447</v>
      </c>
      <c r="AE170" t="s">
        <v>421</v>
      </c>
    </row>
    <row r="171" spans="1:31" ht="12.75">
      <c r="A171" t="s">
        <v>453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18</v>
      </c>
      <c r="H171">
        <v>10</v>
      </c>
      <c r="I171">
        <v>0</v>
      </c>
      <c r="J171">
        <f t="shared" si="7"/>
        <v>28</v>
      </c>
      <c r="K171" t="s">
        <v>454</v>
      </c>
      <c r="V171" t="s">
        <v>468</v>
      </c>
      <c r="AE171" t="s">
        <v>452</v>
      </c>
    </row>
    <row r="172" spans="1:31" ht="12.75">
      <c r="A172" t="s">
        <v>470</v>
      </c>
      <c r="B172">
        <v>34</v>
      </c>
      <c r="C172">
        <v>0</v>
      </c>
      <c r="D172">
        <v>18</v>
      </c>
      <c r="E172">
        <v>0</v>
      </c>
      <c r="F172">
        <v>9</v>
      </c>
      <c r="G172">
        <v>20</v>
      </c>
      <c r="H172">
        <v>0</v>
      </c>
      <c r="I172">
        <v>0</v>
      </c>
      <c r="J172">
        <f t="shared" si="7"/>
        <v>81</v>
      </c>
      <c r="K172" t="s">
        <v>471</v>
      </c>
      <c r="U172" s="2" t="s">
        <v>472</v>
      </c>
      <c r="AE172" t="s">
        <v>469</v>
      </c>
    </row>
    <row r="173" spans="1:30" ht="12.75">
      <c r="A173" t="s">
        <v>474</v>
      </c>
      <c r="B173">
        <v>21</v>
      </c>
      <c r="C173">
        <v>0</v>
      </c>
      <c r="D173">
        <v>13</v>
      </c>
      <c r="E173">
        <v>0</v>
      </c>
      <c r="F173">
        <v>0</v>
      </c>
      <c r="G173">
        <v>3</v>
      </c>
      <c r="H173">
        <v>0</v>
      </c>
      <c r="I173">
        <v>8</v>
      </c>
      <c r="J173">
        <f t="shared" si="7"/>
        <v>45</v>
      </c>
      <c r="K173" t="s">
        <v>475</v>
      </c>
      <c r="U173" t="s">
        <v>476</v>
      </c>
      <c r="AD173" t="s">
        <v>473</v>
      </c>
    </row>
    <row r="174" spans="1:31" ht="12.75">
      <c r="A174" t="s">
        <v>478</v>
      </c>
      <c r="B174">
        <v>8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35</v>
      </c>
      <c r="J174">
        <f t="shared" si="7"/>
        <v>43</v>
      </c>
      <c r="K174" t="s">
        <v>479</v>
      </c>
      <c r="U174" t="s">
        <v>480</v>
      </c>
      <c r="AE174" t="s">
        <v>477</v>
      </c>
    </row>
    <row r="175" spans="1:30" ht="12.75">
      <c r="A175" t="s">
        <v>482</v>
      </c>
      <c r="B175">
        <v>17</v>
      </c>
      <c r="C175">
        <v>0</v>
      </c>
      <c r="D175">
        <v>0</v>
      </c>
      <c r="E175">
        <v>3</v>
      </c>
      <c r="F175">
        <v>0</v>
      </c>
      <c r="G175">
        <v>0</v>
      </c>
      <c r="H175">
        <v>0</v>
      </c>
      <c r="I175">
        <v>0</v>
      </c>
      <c r="J175">
        <f t="shared" si="7"/>
        <v>20</v>
      </c>
      <c r="K175" t="s">
        <v>483</v>
      </c>
      <c r="U175" t="s">
        <v>484</v>
      </c>
      <c r="AD175" t="s">
        <v>481</v>
      </c>
    </row>
    <row r="176" spans="1:30" ht="12.75">
      <c r="A176" t="s">
        <v>486</v>
      </c>
      <c r="B176">
        <v>9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f t="shared" si="7"/>
        <v>9</v>
      </c>
      <c r="L176" t="s">
        <v>488</v>
      </c>
      <c r="U176" t="s">
        <v>489</v>
      </c>
      <c r="AD176" t="s">
        <v>485</v>
      </c>
    </row>
    <row r="177" spans="1:30" ht="12.75">
      <c r="A177" t="s">
        <v>491</v>
      </c>
      <c r="B177">
        <v>2</v>
      </c>
      <c r="C177">
        <v>0</v>
      </c>
      <c r="D177">
        <v>6</v>
      </c>
      <c r="E177">
        <v>0</v>
      </c>
      <c r="F177">
        <v>0</v>
      </c>
      <c r="G177">
        <v>0</v>
      </c>
      <c r="H177">
        <v>0</v>
      </c>
      <c r="I177">
        <v>8</v>
      </c>
      <c r="J177">
        <f t="shared" si="7"/>
        <v>16</v>
      </c>
      <c r="L177" t="s">
        <v>492</v>
      </c>
      <c r="V177" t="s">
        <v>493</v>
      </c>
      <c r="AD177" t="s">
        <v>490</v>
      </c>
    </row>
    <row r="178" spans="1:30" ht="12.75">
      <c r="A178" t="s">
        <v>495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9</v>
      </c>
      <c r="J178">
        <f t="shared" si="7"/>
        <v>9</v>
      </c>
      <c r="L178" t="s">
        <v>496</v>
      </c>
      <c r="U178" t="s">
        <v>497</v>
      </c>
      <c r="AD178" t="s">
        <v>494</v>
      </c>
    </row>
    <row r="179" spans="1:30" ht="12.75">
      <c r="A179" t="s">
        <v>519</v>
      </c>
      <c r="B179">
        <v>17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5</v>
      </c>
      <c r="J179">
        <f t="shared" si="7"/>
        <v>22</v>
      </c>
      <c r="L179" t="s">
        <v>520</v>
      </c>
      <c r="U179" t="s">
        <v>521</v>
      </c>
      <c r="AD179" t="s">
        <v>518</v>
      </c>
    </row>
    <row r="180" spans="1:31" ht="12.75">
      <c r="A180" t="s">
        <v>523</v>
      </c>
      <c r="B180">
        <v>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f t="shared" si="7"/>
        <v>5</v>
      </c>
      <c r="K180" t="s">
        <v>524</v>
      </c>
      <c r="U180" t="s">
        <v>525</v>
      </c>
      <c r="AE180" t="s">
        <v>522</v>
      </c>
    </row>
    <row r="181" spans="1:31" ht="12.75">
      <c r="A181" t="s">
        <v>527</v>
      </c>
      <c r="B181">
        <v>3</v>
      </c>
      <c r="C181">
        <v>0</v>
      </c>
      <c r="D181">
        <v>7</v>
      </c>
      <c r="E181">
        <v>3</v>
      </c>
      <c r="F181">
        <v>0</v>
      </c>
      <c r="G181">
        <v>0</v>
      </c>
      <c r="H181">
        <v>0</v>
      </c>
      <c r="I181">
        <v>0</v>
      </c>
      <c r="J181">
        <f t="shared" si="7"/>
        <v>13</v>
      </c>
      <c r="K181" t="s">
        <v>528</v>
      </c>
      <c r="U181" t="s">
        <v>535</v>
      </c>
      <c r="AE181" t="s">
        <v>526</v>
      </c>
    </row>
    <row r="182" spans="1:31" ht="12.75">
      <c r="A182" t="s">
        <v>537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7</v>
      </c>
      <c r="H182">
        <v>0</v>
      </c>
      <c r="I182">
        <v>4</v>
      </c>
      <c r="J182">
        <f t="shared" si="7"/>
        <v>11</v>
      </c>
      <c r="K182" t="s">
        <v>538</v>
      </c>
      <c r="U182" t="s">
        <v>584</v>
      </c>
      <c r="AE182" t="s">
        <v>536</v>
      </c>
    </row>
    <row r="183" spans="1:31" ht="12.75">
      <c r="A183" t="s">
        <v>586</v>
      </c>
      <c r="B183">
        <v>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f aca="true" t="shared" si="8" ref="J183:J188">SUM(B183:I183)</f>
        <v>8</v>
      </c>
      <c r="K183" t="s">
        <v>587</v>
      </c>
      <c r="U183" t="s">
        <v>588</v>
      </c>
      <c r="AE183" t="s">
        <v>585</v>
      </c>
    </row>
    <row r="184" spans="1:31" ht="12.75">
      <c r="A184" t="s">
        <v>590</v>
      </c>
      <c r="B184">
        <v>6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f t="shared" si="8"/>
        <v>6</v>
      </c>
      <c r="K184" t="s">
        <v>591</v>
      </c>
      <c r="U184" t="s">
        <v>592</v>
      </c>
      <c r="AE184" t="s">
        <v>589</v>
      </c>
    </row>
    <row r="185" spans="1:31" ht="12.75">
      <c r="A185" t="s">
        <v>594</v>
      </c>
      <c r="B185">
        <v>15</v>
      </c>
      <c r="C185">
        <v>0</v>
      </c>
      <c r="D185">
        <v>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f t="shared" si="8"/>
        <v>20</v>
      </c>
      <c r="K185" t="s">
        <v>595</v>
      </c>
      <c r="U185" t="s">
        <v>596</v>
      </c>
      <c r="AE185" t="s">
        <v>593</v>
      </c>
    </row>
    <row r="186" spans="1:31" ht="12.75">
      <c r="A186" t="s">
        <v>598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4</v>
      </c>
      <c r="H186">
        <v>0</v>
      </c>
      <c r="I186">
        <v>0</v>
      </c>
      <c r="J186">
        <f t="shared" si="8"/>
        <v>4</v>
      </c>
      <c r="K186" t="s">
        <v>599</v>
      </c>
      <c r="U186" t="s">
        <v>600</v>
      </c>
      <c r="AE186" t="s">
        <v>597</v>
      </c>
    </row>
    <row r="187" spans="1:31" ht="12.75">
      <c r="A187" t="s">
        <v>602</v>
      </c>
      <c r="B187">
        <v>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f t="shared" si="8"/>
        <v>5</v>
      </c>
      <c r="K187" t="s">
        <v>603</v>
      </c>
      <c r="U187" t="s">
        <v>604</v>
      </c>
      <c r="AE187" t="s">
        <v>601</v>
      </c>
    </row>
    <row r="188" spans="1:31" ht="12.75">
      <c r="A188" t="s">
        <v>606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7</v>
      </c>
      <c r="J188">
        <f t="shared" si="8"/>
        <v>7</v>
      </c>
      <c r="K188" t="s">
        <v>607</v>
      </c>
      <c r="U188" t="s">
        <v>608</v>
      </c>
      <c r="AE188" t="s">
        <v>605</v>
      </c>
    </row>
    <row r="189" spans="1:31" ht="12.75">
      <c r="A189" t="s">
        <v>1090</v>
      </c>
      <c r="B189">
        <f>SUM(B167:B188)</f>
        <v>182</v>
      </c>
      <c r="C189">
        <f aca="true" t="shared" si="9" ref="C189:I189">SUM(C167:C188)</f>
        <v>18</v>
      </c>
      <c r="D189">
        <f t="shared" si="9"/>
        <v>49</v>
      </c>
      <c r="E189">
        <f t="shared" si="9"/>
        <v>16</v>
      </c>
      <c r="F189">
        <f t="shared" si="9"/>
        <v>14</v>
      </c>
      <c r="G189">
        <f t="shared" si="9"/>
        <v>89</v>
      </c>
      <c r="H189">
        <f t="shared" si="9"/>
        <v>14</v>
      </c>
      <c r="I189">
        <f t="shared" si="9"/>
        <v>152</v>
      </c>
      <c r="J189">
        <f>SUM(J167:J188)</f>
        <v>534</v>
      </c>
      <c r="K189" t="s">
        <v>610</v>
      </c>
      <c r="U189" t="s">
        <v>611</v>
      </c>
      <c r="AE189" t="s">
        <v>609</v>
      </c>
    </row>
    <row r="190" spans="1:31" ht="12.75">
      <c r="A190" t="s">
        <v>1087</v>
      </c>
      <c r="B190" t="s">
        <v>351</v>
      </c>
      <c r="C190" t="s">
        <v>381</v>
      </c>
      <c r="D190" t="s">
        <v>382</v>
      </c>
      <c r="E190" t="s">
        <v>383</v>
      </c>
      <c r="F190" t="s">
        <v>384</v>
      </c>
      <c r="G190" t="s">
        <v>385</v>
      </c>
      <c r="H190" t="s">
        <v>386</v>
      </c>
      <c r="I190" t="s">
        <v>387</v>
      </c>
      <c r="J190" t="s">
        <v>1090</v>
      </c>
      <c r="K190" t="s">
        <v>613</v>
      </c>
      <c r="V190" t="s">
        <v>614</v>
      </c>
      <c r="AE190" t="s">
        <v>612</v>
      </c>
    </row>
    <row r="191" spans="9:31" ht="12.75">
      <c r="I191" t="s">
        <v>616</v>
      </c>
      <c r="L191" t="s">
        <v>617</v>
      </c>
      <c r="U191" t="s">
        <v>618</v>
      </c>
      <c r="AE191" t="s">
        <v>615</v>
      </c>
    </row>
    <row r="192" spans="1:31" ht="12.75">
      <c r="A192" t="s">
        <v>621</v>
      </c>
      <c r="K192" t="s">
        <v>622</v>
      </c>
      <c r="U192" t="s">
        <v>623</v>
      </c>
      <c r="AE192" t="s">
        <v>620</v>
      </c>
    </row>
    <row r="193" spans="1:30" ht="12.75">
      <c r="A193" t="s">
        <v>625</v>
      </c>
      <c r="K193" t="s">
        <v>626</v>
      </c>
      <c r="U193" t="s">
        <v>627</v>
      </c>
      <c r="AD193" t="s">
        <v>624</v>
      </c>
    </row>
    <row r="194" spans="1:30" ht="12.75">
      <c r="A194" t="s">
        <v>633</v>
      </c>
      <c r="L194" t="s">
        <v>634</v>
      </c>
      <c r="U194" t="s">
        <v>635</v>
      </c>
      <c r="AD194" t="s">
        <v>628</v>
      </c>
    </row>
    <row r="195" spans="1:30" ht="12.75">
      <c r="A195" t="s">
        <v>637</v>
      </c>
      <c r="K195" t="s">
        <v>638</v>
      </c>
      <c r="U195" t="s">
        <v>639</v>
      </c>
      <c r="AD195" t="s">
        <v>636</v>
      </c>
    </row>
    <row r="196" spans="1:31" ht="12.75">
      <c r="A196" t="s">
        <v>641</v>
      </c>
      <c r="L196" t="s">
        <v>642</v>
      </c>
      <c r="U196" t="s">
        <v>643</v>
      </c>
      <c r="AE196" t="s">
        <v>640</v>
      </c>
    </row>
    <row r="197" spans="12:30" ht="12.75">
      <c r="L197" t="s">
        <v>645</v>
      </c>
      <c r="V197" t="s">
        <v>646</v>
      </c>
      <c r="AD197" t="s">
        <v>644</v>
      </c>
    </row>
    <row r="206" spans="2:21" ht="12.75">
      <c r="B206" t="s">
        <v>275</v>
      </c>
      <c r="C206" t="s">
        <v>673</v>
      </c>
      <c r="D206" t="s">
        <v>360</v>
      </c>
      <c r="E206" t="s">
        <v>674</v>
      </c>
      <c r="G206">
        <v>12</v>
      </c>
      <c r="I206" t="s">
        <v>1522</v>
      </c>
      <c r="U206" t="s">
        <v>187</v>
      </c>
    </row>
    <row r="207" spans="2:21" ht="12.75">
      <c r="B207" t="s">
        <v>275</v>
      </c>
      <c r="C207" t="s">
        <v>675</v>
      </c>
      <c r="D207" t="s">
        <v>360</v>
      </c>
      <c r="E207" t="s">
        <v>674</v>
      </c>
      <c r="G207">
        <v>10</v>
      </c>
      <c r="I207" t="s">
        <v>1106</v>
      </c>
      <c r="U207" t="s">
        <v>195</v>
      </c>
    </row>
    <row r="208" spans="2:26" ht="12.75">
      <c r="B208" t="s">
        <v>275</v>
      </c>
      <c r="C208" t="s">
        <v>676</v>
      </c>
      <c r="D208" t="s">
        <v>360</v>
      </c>
      <c r="E208" t="s">
        <v>674</v>
      </c>
      <c r="G208">
        <v>12</v>
      </c>
      <c r="I208" t="s">
        <v>1522</v>
      </c>
      <c r="U208" t="s">
        <v>202</v>
      </c>
      <c r="Z208" t="s">
        <v>655</v>
      </c>
    </row>
    <row r="209" ht="12.75">
      <c r="U209" t="s">
        <v>205</v>
      </c>
    </row>
    <row r="210" ht="12.75">
      <c r="U210" t="s">
        <v>208</v>
      </c>
    </row>
    <row r="211" ht="12.75">
      <c r="U211" t="s">
        <v>222</v>
      </c>
    </row>
    <row r="212" ht="12.75">
      <c r="U212" t="s">
        <v>212</v>
      </c>
    </row>
    <row r="213" ht="12.75">
      <c r="U213" t="s">
        <v>237</v>
      </c>
    </row>
    <row r="214" ht="12.75">
      <c r="U214" t="s">
        <v>240</v>
      </c>
    </row>
    <row r="215" ht="12.75">
      <c r="U215" t="s">
        <v>245</v>
      </c>
    </row>
    <row r="216" ht="12.75">
      <c r="U216" t="s">
        <v>248</v>
      </c>
    </row>
    <row r="217" ht="12.75">
      <c r="U217" t="s">
        <v>255</v>
      </c>
    </row>
    <row r="218" ht="12.75">
      <c r="U218" t="s">
        <v>264</v>
      </c>
    </row>
    <row r="219" ht="12.75">
      <c r="U219" t="s">
        <v>267</v>
      </c>
    </row>
    <row r="220" ht="12.75">
      <c r="U220" t="s">
        <v>270</v>
      </c>
    </row>
    <row r="222" spans="4:8" ht="12.75">
      <c r="D222" t="s">
        <v>1085</v>
      </c>
      <c r="E222" t="s">
        <v>677</v>
      </c>
      <c r="F222" t="s">
        <v>1089</v>
      </c>
      <c r="G222" t="s">
        <v>1090</v>
      </c>
      <c r="H222" t="s">
        <v>1095</v>
      </c>
    </row>
    <row r="223" spans="1:8" ht="12.75">
      <c r="A223" t="s">
        <v>1901</v>
      </c>
      <c r="D223" t="e">
        <f>+AD48+AD49+AD50+#REF!+AD9+AD76</f>
        <v>#REF!</v>
      </c>
      <c r="E223">
        <f>+AE48+AE49+AE50+AD51+AE9+AE76</f>
        <v>36</v>
      </c>
      <c r="F223">
        <f>+AH48+AH49+AH50+AH51+AH9+AH76</f>
        <v>37</v>
      </c>
      <c r="G223" t="e">
        <f aca="true" t="shared" si="10" ref="G223:G231">+D223+E223+F223</f>
        <v>#REF!</v>
      </c>
      <c r="H223" t="s">
        <v>1902</v>
      </c>
    </row>
    <row r="224" spans="1:8" ht="12.75">
      <c r="A224" t="s">
        <v>1905</v>
      </c>
      <c r="D224" t="e">
        <f>+AD49+AD50+#REF!+AE52+AD10+AD77</f>
        <v>#REF!</v>
      </c>
      <c r="E224" t="e">
        <f>+AE49+AE50+AD51+#REF!+AE10+AE77</f>
        <v>#REF!</v>
      </c>
      <c r="F224">
        <f>+AH49+AH50+AH51+AH52+AH10+AH77</f>
        <v>29</v>
      </c>
      <c r="G224" t="e">
        <f t="shared" si="10"/>
        <v>#REF!</v>
      </c>
      <c r="H224" t="s">
        <v>678</v>
      </c>
    </row>
    <row r="225" spans="1:8" ht="12.75">
      <c r="A225" t="s">
        <v>6</v>
      </c>
      <c r="D225" t="e">
        <f>+AD50+#REF!+AE52+AE53+AD11+AD78</f>
        <v>#REF!</v>
      </c>
      <c r="E225" t="e">
        <f>+AE50+AD51+#REF!+#REF!+AE11+AE78</f>
        <v>#REF!</v>
      </c>
      <c r="F225">
        <f>+AH50+AH51+AH52+AH53+AH11+AH78</f>
        <v>55</v>
      </c>
      <c r="G225" t="e">
        <f t="shared" si="10"/>
        <v>#REF!</v>
      </c>
      <c r="H225" t="s">
        <v>681</v>
      </c>
    </row>
    <row r="226" spans="1:8" ht="12.75">
      <c r="A226" t="s">
        <v>10</v>
      </c>
      <c r="D226" t="e">
        <f>+#REF!+AE52+AE53+AE55+AD14+AD79</f>
        <v>#REF!</v>
      </c>
      <c r="E226" t="e">
        <f>+AD51+#REF!+#REF!+#REF!+AE14+AE79</f>
        <v>#REF!</v>
      </c>
      <c r="F226">
        <f>+AH51+AH52+AH53+AH55+AH14+AH79</f>
        <v>45</v>
      </c>
      <c r="G226" t="e">
        <f t="shared" si="10"/>
        <v>#REF!</v>
      </c>
      <c r="H226" t="s">
        <v>682</v>
      </c>
    </row>
    <row r="227" spans="1:8" ht="12.75">
      <c r="A227" t="s">
        <v>16</v>
      </c>
      <c r="D227">
        <f>+AE52+AE53+AE55+AE56+AD15+AD80</f>
        <v>813</v>
      </c>
      <c r="E227" t="e">
        <f>+#REF!+#REF!+#REF!+#REF!+AE15+AE80</f>
        <v>#REF!</v>
      </c>
      <c r="F227">
        <f>+AH52+AH53+AH55+AH56+AH15+AH80</f>
        <v>64</v>
      </c>
      <c r="G227" t="e">
        <f t="shared" si="10"/>
        <v>#REF!</v>
      </c>
      <c r="H227" t="s">
        <v>683</v>
      </c>
    </row>
    <row r="228" spans="1:8" ht="12.75">
      <c r="A228" t="s">
        <v>19</v>
      </c>
      <c r="D228">
        <f>+AE53+AE55+AE56+AD57+AD16+AD82</f>
        <v>1039</v>
      </c>
      <c r="E228" t="e">
        <f>+#REF!+#REF!+#REF!+AE57+AE16+AE82</f>
        <v>#REF!</v>
      </c>
      <c r="F228">
        <f>+AH53+AH55+AH56+AH57+AH16+AH82</f>
        <v>168</v>
      </c>
      <c r="G228" t="e">
        <f t="shared" si="10"/>
        <v>#REF!</v>
      </c>
      <c r="H228" t="s">
        <v>684</v>
      </c>
    </row>
    <row r="229" spans="1:8" ht="12.75">
      <c r="A229" t="s">
        <v>685</v>
      </c>
      <c r="D229">
        <f>+AE55+AE56+AD57+AD58+AD17+AD84</f>
        <v>766</v>
      </c>
      <c r="E229" t="e">
        <f>+#REF!+#REF!+AE57+AE58+AE17+AE84</f>
        <v>#REF!</v>
      </c>
      <c r="F229">
        <f>+AH55+AH56+AH57+AH58+AH17+AH84</f>
        <v>37</v>
      </c>
      <c r="G229" t="e">
        <f t="shared" si="10"/>
        <v>#REF!</v>
      </c>
      <c r="H229" t="s">
        <v>686</v>
      </c>
    </row>
    <row r="230" spans="1:8" ht="12.75">
      <c r="A230" t="s">
        <v>34</v>
      </c>
      <c r="D230">
        <f>+AE56+AD57+AD58+AD59+AD18+AD85</f>
        <v>322</v>
      </c>
      <c r="E230" t="e">
        <f>+#REF!+AE57+AE58+AE59+AE18+AE85</f>
        <v>#REF!</v>
      </c>
      <c r="F230">
        <f>+AH56+AH57+AH58+AH59+AH18+AH85</f>
        <v>86</v>
      </c>
      <c r="G230" t="e">
        <f t="shared" si="10"/>
        <v>#REF!</v>
      </c>
      <c r="H230" t="s">
        <v>35</v>
      </c>
    </row>
    <row r="231" spans="1:8" ht="12.75">
      <c r="A231" t="s">
        <v>64</v>
      </c>
      <c r="D231" t="e">
        <f>+AD57+AD58+AD59+AD60+AD19+#REF!</f>
        <v>#REF!</v>
      </c>
      <c r="E231" t="e">
        <f>+AE57+AE58+AE59+AE60+AE19+#REF!</f>
        <v>#REF!</v>
      </c>
      <c r="F231" t="e">
        <f>+AH57+AH58+AH59+AH60+AH19+#REF!</f>
        <v>#REF!</v>
      </c>
      <c r="G231" t="e">
        <f t="shared" si="10"/>
        <v>#REF!</v>
      </c>
      <c r="H231" t="s">
        <v>66</v>
      </c>
    </row>
    <row r="232" spans="1:8" ht="12.75">
      <c r="A232" t="s">
        <v>71</v>
      </c>
      <c r="D232" t="e">
        <f>+AD57+AD58+AD59+AD60+#REF!+#REF!</f>
        <v>#REF!</v>
      </c>
      <c r="E232" t="e">
        <f>+AE57+AE58+AE59+AE60+#REF!+#REF!</f>
        <v>#REF!</v>
      </c>
      <c r="F232" t="e">
        <f>+AH57+AH58+AH59+AH60+#REF!+#REF!</f>
        <v>#REF!</v>
      </c>
      <c r="G232" t="e">
        <f>+D232+E232+F232</f>
        <v>#REF!</v>
      </c>
      <c r="H232" t="s">
        <v>72</v>
      </c>
    </row>
    <row r="233" spans="1:7" ht="12.75">
      <c r="A233" t="s">
        <v>75</v>
      </c>
      <c r="D233" t="e">
        <f>SUM(D223:D232)</f>
        <v>#REF!</v>
      </c>
      <c r="E233" t="e">
        <f>SUM(E223:E232)</f>
        <v>#REF!</v>
      </c>
      <c r="F233" t="e">
        <f>SUM(F223:F232)</f>
        <v>#REF!</v>
      </c>
      <c r="G233" t="e">
        <f>+D233+E233+F233</f>
        <v>#REF!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Captian Trevethan</dc:creator>
  <cp:keywords/>
  <dc:description/>
  <cp:lastModifiedBy> </cp:lastModifiedBy>
  <cp:lastPrinted>2002-08-09T06:11:42Z</cp:lastPrinted>
  <dcterms:created xsi:type="dcterms:W3CDTF">2002-08-04T07:08:18Z</dcterms:created>
  <dcterms:modified xsi:type="dcterms:W3CDTF">2005-02-14T12:15:31Z</dcterms:modified>
  <cp:category/>
  <cp:version/>
  <cp:contentType/>
  <cp:contentStatus/>
</cp:coreProperties>
</file>